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C:\Users\druhca\Desktop\Technical Docs\"/>
    </mc:Choice>
  </mc:AlternateContent>
  <xr:revisionPtr revIDLastSave="0" documentId="8_{0450B0A1-C3AC-4107-92AA-D340BFBDFC2B}" xr6:coauthVersionLast="47" xr6:coauthVersionMax="47" xr10:uidLastSave="{00000000-0000-0000-0000-000000000000}"/>
  <bookViews>
    <workbookView xWindow="-120" yWindow="-120" windowWidth="29040" windowHeight="15840" tabRatio="919" xr2:uid="{00000000-000D-0000-FFFF-FFFF00000000}"/>
  </bookViews>
  <sheets>
    <sheet name="DISCLAIMER" sheetId="11" r:id="rId1"/>
    <sheet name="CL_1 - Site Screening" sheetId="3" r:id="rId2"/>
    <sheet name="DWS - Report Form" sheetId="17" r:id="rId3"/>
    <sheet name="CL_2 - Project Review" sheetId="14" r:id="rId4"/>
    <sheet name="CL_2 - Project Review (2)" sheetId="15" r:id="rId5"/>
    <sheet name="DE_1 - Det Design Summary" sheetId="10" r:id="rId6"/>
    <sheet name="DE_2 - Det Wtrshed Info" sheetId="4" r:id="rId7"/>
    <sheet name="DE_3 - Det Hydrology" sheetId="5" r:id="rId8"/>
    <sheet name="DE_4 - Results" sheetId="8" r:id="rId9"/>
  </sheets>
  <definedNames>
    <definedName name="_xlnm.Print_Area" localSheetId="1">'CL_1 - Site Screening'!$A$1:$J$70</definedName>
    <definedName name="_xlnm.Print_Area" localSheetId="3">'CL_2 - Project Review'!$A$1:$I$48</definedName>
    <definedName name="_xlnm.Print_Area" localSheetId="4">'CL_2 - Project Review (2)'!$A$1:$I$49</definedName>
    <definedName name="_xlnm.Print_Area" localSheetId="5">'DE_1 - Det Design Summary'!$A$1:$I$39</definedName>
    <definedName name="_xlnm.Print_Area" localSheetId="6">'DE_2 - Det Wtrshed Info'!$A$1:$G$52</definedName>
    <definedName name="_xlnm.Print_Area" localSheetId="7">'DE_3 - Det Hydrology'!$A$1:$H$49</definedName>
    <definedName name="_xlnm.Print_Area" localSheetId="8">'DE_4 - Results'!$A$1:$G$45</definedName>
    <definedName name="_xlnm.Print_Area" localSheetId="0">DISCLAIMER!$A$1:$J$58</definedName>
    <definedName name="_xlnm.Print_Area" localSheetId="2">'DWS - Report Form'!$A$1:$K$87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5" i="17" l="1"/>
  <c r="J47" i="17" l="1"/>
  <c r="I39" i="17"/>
  <c r="B26" i="17"/>
  <c r="J39" i="17" l="1"/>
  <c r="D15" i="17"/>
  <c r="F18" i="14"/>
  <c r="F12" i="14" l="1"/>
  <c r="F9" i="14"/>
  <c r="E66" i="17" l="1"/>
  <c r="F66" i="17"/>
  <c r="G66" i="17"/>
  <c r="H66" i="17"/>
  <c r="I66" i="17"/>
  <c r="J66" i="17"/>
  <c r="K66" i="17"/>
  <c r="E67" i="17"/>
  <c r="F67" i="17"/>
  <c r="G67" i="17"/>
  <c r="H67" i="17"/>
  <c r="I67" i="17"/>
  <c r="J67" i="17"/>
  <c r="K67" i="17"/>
  <c r="E68" i="17"/>
  <c r="F68" i="17"/>
  <c r="G68" i="17"/>
  <c r="H68" i="17"/>
  <c r="I68" i="17"/>
  <c r="J68" i="17"/>
  <c r="K68" i="17"/>
  <c r="E69" i="17"/>
  <c r="F69" i="17"/>
  <c r="G69" i="17"/>
  <c r="H69" i="17"/>
  <c r="I69" i="17"/>
  <c r="J69" i="17"/>
  <c r="K69" i="17"/>
  <c r="E70" i="17"/>
  <c r="F70" i="17"/>
  <c r="G70" i="17"/>
  <c r="H70" i="17"/>
  <c r="I70" i="17"/>
  <c r="J70" i="17"/>
  <c r="K70" i="17"/>
  <c r="E71" i="17"/>
  <c r="F71" i="17"/>
  <c r="G71" i="17"/>
  <c r="H71" i="17"/>
  <c r="I71" i="17"/>
  <c r="J71" i="17"/>
  <c r="K71" i="17"/>
  <c r="E72" i="17"/>
  <c r="F72" i="17"/>
  <c r="G72" i="17"/>
  <c r="H72" i="17"/>
  <c r="I72" i="17"/>
  <c r="J72" i="17"/>
  <c r="K72" i="17"/>
  <c r="E73" i="17"/>
  <c r="F73" i="17"/>
  <c r="G73" i="17"/>
  <c r="H73" i="17"/>
  <c r="I73" i="17"/>
  <c r="J73" i="17"/>
  <c r="K73" i="17"/>
  <c r="E74" i="17"/>
  <c r="F74" i="17"/>
  <c r="G74" i="17"/>
  <c r="H74" i="17"/>
  <c r="I74" i="17"/>
  <c r="J74" i="17"/>
  <c r="K74" i="17"/>
  <c r="E75" i="17"/>
  <c r="F75" i="17"/>
  <c r="G75" i="17"/>
  <c r="H75" i="17"/>
  <c r="I75" i="17"/>
  <c r="J75" i="17"/>
  <c r="K75" i="17"/>
  <c r="E76" i="17"/>
  <c r="F76" i="17"/>
  <c r="G76" i="17"/>
  <c r="H76" i="17"/>
  <c r="I76" i="17"/>
  <c r="J76" i="17"/>
  <c r="K76" i="17"/>
  <c r="H60" i="17"/>
  <c r="I53" i="17"/>
  <c r="K55" i="17" s="1"/>
  <c r="I43" i="17" l="1"/>
  <c r="J43" i="17" s="1"/>
  <c r="J26" i="17"/>
  <c r="J29" i="17" s="1"/>
  <c r="D74" i="17"/>
  <c r="D75" i="17"/>
  <c r="D76" i="17"/>
  <c r="D77" i="17"/>
  <c r="D67" i="17"/>
  <c r="D68" i="17"/>
  <c r="D69" i="17"/>
  <c r="D70" i="17"/>
  <c r="D71" i="17"/>
  <c r="D72" i="17"/>
  <c r="D73" i="17"/>
  <c r="D66" i="17"/>
  <c r="K87" i="17"/>
  <c r="F15" i="17"/>
  <c r="B2" i="17"/>
  <c r="F24" i="14" l="1"/>
  <c r="G15" i="17"/>
  <c r="I49" i="15"/>
  <c r="I48" i="14"/>
  <c r="F15" i="14" l="1"/>
  <c r="D35" i="17"/>
  <c r="I35" i="17" s="1"/>
  <c r="C18" i="10"/>
  <c r="B18" i="10"/>
  <c r="G45" i="8" l="1"/>
  <c r="H49" i="5"/>
  <c r="G52" i="4"/>
  <c r="I39" i="10"/>
  <c r="M41" i="5" l="1"/>
  <c r="B41" i="5" s="1"/>
  <c r="M46" i="5" l="1"/>
  <c r="M45" i="5"/>
  <c r="B45" i="5" s="1"/>
  <c r="M44" i="5"/>
  <c r="B44" i="5" s="1"/>
  <c r="M43" i="5"/>
  <c r="B43" i="5" s="1"/>
  <c r="M42" i="5"/>
  <c r="B42" i="5" s="1"/>
  <c r="F39" i="5" l="1"/>
  <c r="C46" i="5"/>
  <c r="C40" i="5"/>
  <c r="C41" i="5"/>
  <c r="D41" i="5" s="1"/>
  <c r="C42" i="5"/>
  <c r="C43" i="5"/>
  <c r="C44" i="5"/>
  <c r="C45" i="5"/>
  <c r="C39" i="5"/>
  <c r="B17" i="8"/>
  <c r="B18" i="8"/>
  <c r="B19" i="8"/>
  <c r="B20" i="8"/>
  <c r="B21" i="8"/>
  <c r="B46" i="5"/>
  <c r="A36" i="5"/>
  <c r="B22" i="8" l="1"/>
  <c r="D33" i="5"/>
  <c r="E33" i="5"/>
  <c r="M40" i="5" s="1"/>
  <c r="B40" i="5" s="1"/>
  <c r="M39" i="5" l="1"/>
  <c r="B39" i="5" s="1"/>
  <c r="B16" i="8"/>
  <c r="B15" i="8" l="1"/>
  <c r="B17" i="10" s="1"/>
  <c r="B20" i="10" s="1"/>
  <c r="D39" i="5"/>
  <c r="E39" i="5" s="1"/>
  <c r="G39" i="5"/>
  <c r="H39" i="5" s="1"/>
  <c r="F29" i="8" l="1"/>
  <c r="E29" i="8"/>
  <c r="F30" i="8"/>
  <c r="F33" i="8"/>
  <c r="F32" i="8"/>
  <c r="F31" i="8"/>
  <c r="F46" i="4"/>
  <c r="F30" i="4"/>
  <c r="F21" i="10"/>
  <c r="E21" i="10"/>
  <c r="I13" i="10"/>
  <c r="G29" i="8" l="1"/>
  <c r="I18" i="10"/>
  <c r="H18" i="10"/>
  <c r="G18" i="10"/>
  <c r="F18" i="10"/>
  <c r="E18" i="10"/>
  <c r="D18" i="10"/>
  <c r="C7" i="10"/>
  <c r="C5" i="10"/>
  <c r="B4" i="4"/>
  <c r="B4" i="8" l="1"/>
  <c r="B4" i="5"/>
  <c r="G5" i="3"/>
  <c r="F34" i="8"/>
  <c r="F35" i="8"/>
  <c r="F36" i="8"/>
  <c r="D31" i="8"/>
  <c r="D32" i="8"/>
  <c r="D33" i="8"/>
  <c r="D34" i="8"/>
  <c r="D35" i="8"/>
  <c r="D36" i="8"/>
  <c r="D30" i="8"/>
  <c r="F41" i="5"/>
  <c r="F42" i="5"/>
  <c r="F43" i="5"/>
  <c r="F44" i="5"/>
  <c r="F45" i="5"/>
  <c r="F46" i="5"/>
  <c r="F40" i="5"/>
  <c r="D43" i="5"/>
  <c r="E43" i="5" s="1"/>
  <c r="D44" i="5"/>
  <c r="E44" i="5" s="1"/>
  <c r="D45" i="5"/>
  <c r="E45" i="5" s="1"/>
  <c r="D46" i="5"/>
  <c r="E46" i="5" s="1"/>
  <c r="D17" i="10"/>
  <c r="D20" i="10" s="1"/>
  <c r="E17" i="10"/>
  <c r="E20" i="10" s="1"/>
  <c r="F17" i="10"/>
  <c r="F20" i="10" s="1"/>
  <c r="C44" i="4"/>
  <c r="C28" i="4"/>
  <c r="C13" i="4"/>
  <c r="C14" i="4" s="1"/>
  <c r="K2" i="17" l="1"/>
  <c r="I3" i="14"/>
  <c r="I3" i="15"/>
  <c r="G44" i="5"/>
  <c r="H44" i="5" s="1"/>
  <c r="G45" i="5"/>
  <c r="H45" i="5" s="1"/>
  <c r="G46" i="5"/>
  <c r="C45" i="4"/>
  <c r="F44" i="4" s="1"/>
  <c r="D42" i="5"/>
  <c r="E42" i="5" s="1"/>
  <c r="G42" i="5" s="1"/>
  <c r="D40" i="5"/>
  <c r="E40" i="5" s="1"/>
  <c r="H17" i="10"/>
  <c r="H20" i="10" s="1"/>
  <c r="G43" i="5"/>
  <c r="E41" i="5"/>
  <c r="G41" i="5" s="1"/>
  <c r="H41" i="5" s="1"/>
  <c r="I17" i="10"/>
  <c r="I20" i="10" s="1"/>
  <c r="G17" i="10"/>
  <c r="G20" i="10" s="1"/>
  <c r="D46" i="4"/>
  <c r="C29" i="4"/>
  <c r="G4" i="4"/>
  <c r="G7" i="10"/>
  <c r="C9" i="5"/>
  <c r="C9" i="8"/>
  <c r="F15" i="8" s="1"/>
  <c r="B29" i="8" s="1"/>
  <c r="D29" i="8" s="1"/>
  <c r="G4" i="5"/>
  <c r="F4" i="8"/>
  <c r="D30" i="4"/>
  <c r="E32" i="8" l="1"/>
  <c r="G32" i="8" s="1"/>
  <c r="H42" i="5"/>
  <c r="E36" i="8"/>
  <c r="G36" i="8" s="1"/>
  <c r="H46" i="5"/>
  <c r="E33" i="8"/>
  <c r="G33" i="8" s="1"/>
  <c r="H43" i="5"/>
  <c r="E34" i="8"/>
  <c r="G34" i="8" s="1"/>
  <c r="F17" i="8"/>
  <c r="B31" i="8" s="1"/>
  <c r="C17" i="10"/>
  <c r="C20" i="10" s="1"/>
  <c r="E35" i="8"/>
  <c r="G35" i="8" s="1"/>
  <c r="G40" i="5"/>
  <c r="D30" i="5"/>
  <c r="D31" i="5" s="1"/>
  <c r="E30" i="5"/>
  <c r="E31" i="5" s="1"/>
  <c r="G47" i="4"/>
  <c r="F11" i="5" s="1"/>
  <c r="F45" i="4"/>
  <c r="C13" i="10" s="1"/>
  <c r="E31" i="8"/>
  <c r="G31" i="8" s="1"/>
  <c r="F20" i="8"/>
  <c r="B34" i="8" s="1"/>
  <c r="F18" i="8"/>
  <c r="B32" i="8" s="1"/>
  <c r="F19" i="8"/>
  <c r="B33" i="8" s="1"/>
  <c r="F16" i="8"/>
  <c r="B30" i="8" s="1"/>
  <c r="F21" i="8"/>
  <c r="B35" i="8" s="1"/>
  <c r="F22" i="8"/>
  <c r="B36" i="8" s="1"/>
  <c r="D47" i="4"/>
  <c r="F9" i="5"/>
  <c r="E30" i="8" l="1"/>
  <c r="G30" i="8" s="1"/>
  <c r="H40" i="5"/>
  <c r="C10" i="5"/>
  <c r="F10" i="5"/>
  <c r="D12" i="5"/>
  <c r="D11" i="5"/>
  <c r="F28" i="4"/>
  <c r="F29" i="4" s="1"/>
  <c r="D31" i="4" l="1"/>
  <c r="G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E24" authorId="0" shapeId="0" xr:uid="{FDE20617-1CCA-4852-A3E1-4055A7E8E739}">
      <text>
        <r>
          <rPr>
            <sz val="9"/>
            <color indexed="81"/>
            <rFont val="Tahoma"/>
            <family val="2"/>
          </rPr>
          <t xml:space="preserve">Example, 1-2%
</t>
        </r>
      </text>
    </comment>
    <comment ref="D58" authorId="0" shapeId="0" xr:uid="{6E783EA1-DBC8-4818-B7D7-5F848963CBD4}">
      <text>
        <r>
          <rPr>
            <sz val="9"/>
            <color indexed="81"/>
            <rFont val="Tahoma"/>
            <family val="2"/>
          </rPr>
          <t>City or county where local stormwater regulations must be met</t>
        </r>
      </text>
    </comment>
    <comment ref="F59" authorId="0" shapeId="0" xr:uid="{87B501F1-119B-405F-9160-41F5A054AA96}">
      <text>
        <r>
          <rPr>
            <sz val="9"/>
            <color indexed="81"/>
            <rFont val="Tahoma"/>
            <family val="2"/>
          </rPr>
          <t>Example: "Release rates at pre-settlement for similar storm event or 5-yr existing condition, whichever is less."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3" authorId="0" shapeId="0" xr:uid="{504AF0BD-1C04-4EB8-A288-F2EB5AB05386}">
      <text>
        <r>
          <rPr>
            <sz val="9"/>
            <color indexed="81"/>
            <rFont val="Tahoma"/>
            <family val="2"/>
          </rPr>
          <t>These values pull automatically from the DE_1 and Step 4 spreadsheets.  It is recommended to complete these sheets.
In special circumstances, data can be entered manually at right.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I10" authorId="0" shapeId="0" xr:uid="{21392C0C-FD46-4C8E-B24E-527B3028C0A8}">
      <text>
        <r>
          <rPr>
            <sz val="9"/>
            <color indexed="81"/>
            <rFont val="Tahoma"/>
            <family val="2"/>
          </rPr>
          <t>Background CN data used for different land uses and soil types.  Not to be edited.</t>
        </r>
      </text>
    </comment>
    <comment ref="D13" authorId="0" shapeId="0" xr:uid="{AE1C50B1-0115-4C05-922B-BD1D2594A37C}">
      <text>
        <r>
          <rPr>
            <sz val="9"/>
            <color indexed="81"/>
            <rFont val="Tahoma"/>
            <family val="2"/>
          </rPr>
          <t>Calculates when data above is filled</t>
        </r>
      </text>
    </comment>
    <comment ref="I16" authorId="0" shapeId="0" xr:uid="{CBB65ABA-B58D-49B1-9234-4F7068B1C8B5}">
      <text>
        <r>
          <rPr>
            <sz val="9"/>
            <color indexed="81"/>
            <rFont val="Tahoma"/>
            <family val="2"/>
          </rPr>
          <t>If a local jurisdiction sets limits on what CN is to be used for natural conditions, it may be entered here.</t>
        </r>
      </text>
    </comment>
    <comment ref="C24" authorId="0" shapeId="0" xr:uid="{A18AE49D-C023-4276-A7E7-1BFC4F673E1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xr:uid="{EC600F96-649C-4244-A41B-BB189535E83C}">
      <text>
        <r>
          <rPr>
            <sz val="9"/>
            <color indexed="81"/>
            <rFont val="Tahoma"/>
            <family val="2"/>
          </rPr>
          <t>Answer "Y" if "Other Areas" are to be treated as impervious for WQv calculations.</t>
        </r>
      </text>
    </comment>
    <comment ref="I26" authorId="0" shapeId="0" xr:uid="{5ACCA930-8671-4229-A527-9DC1E859A9CB}">
      <text>
        <r>
          <rPr>
            <sz val="9"/>
            <color indexed="81"/>
            <rFont val="Tahoma"/>
            <family val="2"/>
          </rPr>
          <t>If "Other Areas" land use is used, calculate the WQv of that area separately and enter it here.</t>
        </r>
      </text>
    </comment>
    <comment ref="D28" authorId="0" shapeId="0" xr:uid="{0CE676D5-AD0C-49FC-AA67-1A2FE3436102}">
      <text>
        <r>
          <rPr>
            <sz val="9"/>
            <color indexed="81"/>
            <rFont val="Tahoma"/>
            <family val="2"/>
          </rPr>
          <t>Calculates when data above is filled</t>
        </r>
      </text>
    </comment>
    <comment ref="C40" authorId="0" shapeId="0" xr:uid="{09393215-B1F6-493F-B897-725C489636D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xr:uid="{89B5515C-C4E9-4D3A-8D4E-3794C751BE31}">
      <text>
        <r>
          <rPr>
            <sz val="9"/>
            <color indexed="81"/>
            <rFont val="Tahoma"/>
            <family val="2"/>
          </rPr>
          <t>Answer "Y" if "Other Areas" are to be treated as impervious for WQv calculations.</t>
        </r>
      </text>
    </comment>
    <comment ref="I42" authorId="0" shapeId="0" xr:uid="{9D9443EF-0055-440C-A0AF-6AD7160F2249}">
      <text>
        <r>
          <rPr>
            <sz val="9"/>
            <color indexed="81"/>
            <rFont val="Tahoma"/>
            <family val="2"/>
          </rPr>
          <t>If "Other Areas" land use is used, calculate the WQv of that area separately and enter it here.</t>
        </r>
      </text>
    </comment>
    <comment ref="D44" authorId="0" shapeId="0" xr:uid="{5B61A8AE-8CE8-4D0C-8AA8-7625167236D5}">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F9" authorId="0" shapeId="0" xr:uid="{B95EFC90-5CF7-48EE-9197-E162953CED6D}">
      <text>
        <r>
          <rPr>
            <sz val="9"/>
            <color indexed="81"/>
            <rFont val="Tahoma"/>
            <family val="2"/>
          </rPr>
          <t>These values automatically calculate if sheet DE_1 is completed.</t>
        </r>
      </text>
    </comment>
    <comment ref="G20" authorId="0" shapeId="0" xr:uid="{2CE84533-6EE3-4F49-BEDB-9189C4F94832}">
      <text>
        <r>
          <rPr>
            <sz val="9"/>
            <color indexed="81"/>
            <rFont val="Tahoma"/>
            <family val="2"/>
          </rPr>
          <t>Enter data from the WQv TR-55 model (remember to use adjusted CNs for this event)</t>
        </r>
      </text>
    </comment>
    <comment ref="B21" authorId="0" shapeId="0" xr:uid="{E3E80E82-B33A-4E63-8178-301696E83CC3}">
      <text>
        <r>
          <rPr>
            <sz val="9"/>
            <color indexed="81"/>
            <rFont val="Tahoma"/>
            <family val="2"/>
          </rPr>
          <t xml:space="preserve">Enter other data from TR-55 model for all other events (1-yr thru 100-yr).
</t>
        </r>
      </text>
    </comment>
    <comment ref="G21" authorId="0" shapeId="0" xr:uid="{D3D8BAE7-CF9B-4C56-9D97-B4C940AADA7F}">
      <text>
        <r>
          <rPr>
            <sz val="9"/>
            <color indexed="81"/>
            <rFont val="Tahoma"/>
            <family val="2"/>
          </rPr>
          <t>Values for developed rates and volumes are TR-55 model output for runoff that enters or falls within the constructed wetland.</t>
        </r>
      </text>
    </comment>
    <comment ref="B39" authorId="1" shapeId="0" xr:uid="{6144F567-4F22-44CA-BE78-C01CEA9B141D}">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9" authorId="0" shapeId="0" xr:uid="{77819505-698A-40D7-990E-C79554310608}">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9" authorId="1" shapeId="0" xr:uid="{81664934-B0FC-4A91-ABD1-A65EEAE33CB1}">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5" authorId="0" shapeId="0" xr:uid="{289A3F52-7D89-488F-AD68-1C6F27387096}">
      <text>
        <r>
          <rPr>
            <sz val="9"/>
            <color indexed="81"/>
            <rFont val="Tahoma"/>
            <family val="2"/>
          </rPr>
          <t>This data can usually be obtained from routing output
Peak outflow rate (cfs), High water elevation (feet) and Maximum Storage Volume above Permanent Pool (feet)</t>
        </r>
      </text>
    </comment>
    <comment ref="C29" authorId="0" shapeId="0" xr:uid="{69C229DE-B850-41FA-83C4-8EA75F59AB4D}">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<sst xmlns="http://schemas.openxmlformats.org/spreadsheetml/2006/main" count="530" uniqueCount="336">
  <si>
    <t>Soils Information</t>
  </si>
  <si>
    <t>Source:</t>
  </si>
  <si>
    <t>County Soils Map</t>
  </si>
  <si>
    <t>Site Specific Geotechnical Report</t>
  </si>
  <si>
    <t>HSG</t>
  </si>
  <si>
    <t>A</t>
  </si>
  <si>
    <t>B</t>
  </si>
  <si>
    <t>C</t>
  </si>
  <si>
    <t>D</t>
  </si>
  <si>
    <t>acres</t>
  </si>
  <si>
    <t>%</t>
  </si>
  <si>
    <t>Hotspot uses expected in watershed:</t>
  </si>
  <si>
    <t>(Y or N)</t>
  </si>
  <si>
    <t>Site Evaluation Criteria</t>
  </si>
  <si>
    <t>Setbacks</t>
  </si>
  <si>
    <t xml:space="preserve">Private well </t>
  </si>
  <si>
    <t>Septic / leach field</t>
  </si>
  <si>
    <t>Existing wetlands within site area:</t>
  </si>
  <si>
    <t>Watershed Properties</t>
  </si>
  <si>
    <t>Impervious*</t>
  </si>
  <si>
    <t>(area in acres)</t>
  </si>
  <si>
    <t>Open Space (w/8" SQR)</t>
  </si>
  <si>
    <t>Open Space (w/4" SQR)</t>
  </si>
  <si>
    <t>Open Space (&lt;4" SQR)</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</si>
  <si>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</si>
  <si>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</si>
  <si>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</si>
  <si>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</si>
  <si>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</si>
  <si>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</si>
  <si>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</si>
  <si>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</si>
  <si>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</si>
  <si>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</si>
  <si>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</si>
  <si>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</si>
  <si>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</si>
  <si>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</si>
  <si>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</si>
  <si>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</si>
  <si>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</si>
  <si>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</si>
  <si>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</si>
  <si>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</si>
  <si>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Meadow in Good Condition</t>
  </si>
  <si>
    <t>Row Crops (C+CR, good condition)</t>
  </si>
  <si>
    <t>(Y/N)</t>
  </si>
  <si>
    <t>N</t>
  </si>
  <si>
    <t>Qa:</t>
  </si>
  <si>
    <t>watershed-inches</t>
  </si>
  <si>
    <t>Applicant:</t>
  </si>
  <si>
    <t>Submitted by:</t>
  </si>
  <si>
    <t>Date:</t>
  </si>
  <si>
    <t>Location:</t>
  </si>
  <si>
    <t>csm/in</t>
  </si>
  <si>
    <t>qo/qi:</t>
  </si>
  <si>
    <t>qo:</t>
  </si>
  <si>
    <t>qo</t>
  </si>
  <si>
    <t>qi</t>
  </si>
  <si>
    <t>qo/qi</t>
  </si>
  <si>
    <t>Vs/Vr</t>
  </si>
  <si>
    <t>Vr</t>
  </si>
  <si>
    <t>Vs</t>
  </si>
  <si>
    <t>Allowed</t>
  </si>
  <si>
    <t>Out</t>
  </si>
  <si>
    <t>High Water Elevation</t>
  </si>
  <si>
    <t>(cfs)</t>
  </si>
  <si>
    <t>(feet)</t>
  </si>
  <si>
    <t>(CF)</t>
  </si>
  <si>
    <t>(watershed-inches)</t>
  </si>
  <si>
    <t>1-year (CPv)</t>
  </si>
  <si>
    <t>2-year</t>
  </si>
  <si>
    <t>5-year</t>
  </si>
  <si>
    <t>10-year</t>
  </si>
  <si>
    <t>25-year</t>
  </si>
  <si>
    <t>50-year</t>
  </si>
  <si>
    <t>100-year</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</si>
  <si>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</si>
  <si>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</si>
  <si>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</si>
  <si>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</si>
  <si>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</si>
  <si>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</si>
  <si>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</si>
  <si>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</si>
  <si>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</si>
  <si>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</si>
  <si>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</si>
  <si>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</si>
  <si>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</si>
  <si>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</si>
  <si>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</si>
  <si>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Project Name</t>
  </si>
  <si>
    <t>&lt; Date</t>
  </si>
  <si>
    <t>If yes: jurisdictional determination made?</t>
  </si>
  <si>
    <t>Copy of Geotech Report Provided? (Y or N)</t>
  </si>
  <si>
    <t>(mark with X below)</t>
  </si>
  <si>
    <t>Unified Sizing Criteria</t>
  </si>
  <si>
    <t>Required:</t>
  </si>
  <si>
    <t>CPv (1-yr)</t>
  </si>
  <si>
    <t>2-yr</t>
  </si>
  <si>
    <t>5-yr</t>
  </si>
  <si>
    <t>10-yr</t>
  </si>
  <si>
    <t>25-yr</t>
  </si>
  <si>
    <t>50-yr</t>
  </si>
  <si>
    <t>100-yr</t>
  </si>
  <si>
    <t>Allowed Release</t>
  </si>
  <si>
    <t>Predicted Outflow</t>
  </si>
  <si>
    <t>Criteria Met?</t>
  </si>
  <si>
    <t>Is site located within a regulated floodplain?</t>
  </si>
  <si>
    <t>Habitat for endangered / threatened species found?</t>
  </si>
  <si>
    <t>Other Information</t>
  </si>
  <si>
    <t>Inlet / outlet details</t>
  </si>
  <si>
    <t>Required for review</t>
  </si>
  <si>
    <t>Provided?                   (Y or N)</t>
  </si>
  <si>
    <t>Design calculations following ISWMM procedure</t>
  </si>
  <si>
    <t>Plans and specifications</t>
  </si>
  <si>
    <t>Hydrology Data Entry Sheet</t>
  </si>
  <si>
    <t>Routing Results Data Entry Sheet</t>
  </si>
  <si>
    <t>Outfall protection calcs</t>
  </si>
  <si>
    <t>Describe local stormwater management requirements</t>
  </si>
  <si>
    <t>Designer name</t>
  </si>
  <si>
    <t>Applicant name</t>
  </si>
  <si>
    <t>Manual Entry</t>
  </si>
  <si>
    <t>(mark all that apply with X)</t>
  </si>
  <si>
    <t>Local review jurisdiction</t>
  </si>
  <si>
    <t>WQv Required (CF)</t>
  </si>
  <si>
    <t>WQv Required for Other Areas (CF)</t>
  </si>
  <si>
    <t>Allowable Release</t>
  </si>
  <si>
    <t>Enter values in grey from TR-55 routing output</t>
  </si>
  <si>
    <t>Final Storage Routing Result</t>
  </si>
  <si>
    <t>Open Space (w/&gt;=4" SQR, &lt;8")</t>
  </si>
  <si>
    <t>Open Space (w/&gt;=8" SQR)</t>
  </si>
  <si>
    <t>Natural Condition Watershed Area</t>
  </si>
  <si>
    <t>Adjusted CN (for WQv event modeling):</t>
  </si>
  <si>
    <t>Extended Detention Metrics:</t>
  </si>
  <si>
    <t>qu:</t>
  </si>
  <si>
    <t>CPv</t>
  </si>
  <si>
    <t>Open space / Row Crop CNs</t>
  </si>
  <si>
    <t>Enter values in colored cells from model data input / output</t>
  </si>
  <si>
    <t>Natural</t>
  </si>
  <si>
    <t>WQv treated by other practices upstream</t>
  </si>
  <si>
    <t>EXAMPLE OF FIGURE FROM SMALL STORM HYDROLOGY SECTION TO BE USED TO DETERMINE (qo/qi)</t>
  </si>
  <si>
    <t>(From ISWMM Small Storm Hydrology Figure)</t>
  </si>
  <si>
    <t>Page 1</t>
  </si>
  <si>
    <t>Page 2</t>
  </si>
  <si>
    <t>Enter City or County</t>
  </si>
  <si>
    <t>Page 3</t>
  </si>
  <si>
    <t>Page 4</t>
  </si>
  <si>
    <t>Page 5</t>
  </si>
  <si>
    <t>Page 6</t>
  </si>
  <si>
    <t>Page 7</t>
  </si>
  <si>
    <t>CN for modeling natural conditions:</t>
  </si>
  <si>
    <t>Natural Condition CN</t>
  </si>
  <si>
    <t>Design Review Checklist for Permeable Pavement Systems</t>
  </si>
  <si>
    <t>(100' min)</t>
  </si>
  <si>
    <t>(100' feet)</t>
  </si>
  <si>
    <t>Public water supply well</t>
  </si>
  <si>
    <t>(1000' min)</t>
  </si>
  <si>
    <t>Surface waters</t>
  </si>
  <si>
    <t>Separation from groundwater table:</t>
  </si>
  <si>
    <t>feet (below top of subgrade)</t>
  </si>
  <si>
    <t>Building foundation</t>
  </si>
  <si>
    <t>(10' feet, without waterproofing)</t>
  </si>
  <si>
    <t>Underdrain</t>
  </si>
  <si>
    <t>Observation well</t>
  </si>
  <si>
    <t>Maintenance plan</t>
  </si>
  <si>
    <t>Initial Planning</t>
  </si>
  <si>
    <t>Considerations:</t>
  </si>
  <si>
    <t>High loading situations</t>
  </si>
  <si>
    <t>High speed roads</t>
  </si>
  <si>
    <t>Watershed Area (AC)</t>
  </si>
  <si>
    <t>Impervious (%)</t>
  </si>
  <si>
    <t>Rv</t>
  </si>
  <si>
    <t>WQv (CF)</t>
  </si>
  <si>
    <t>Porosity</t>
  </si>
  <si>
    <t>Detention Metrics</t>
  </si>
  <si>
    <t>Aggregate Volume Available for Detention Storage</t>
  </si>
  <si>
    <t>Available Detention Volume</t>
  </si>
  <si>
    <t>Total Detention Volume Used</t>
  </si>
  <si>
    <t>(High water of largest storm detained)</t>
  </si>
  <si>
    <t xml:space="preserve">Large storm detention </t>
  </si>
  <si>
    <t>If large storm detention is planned, describe method of getting large storm flows into subsurface storage (e.g. enlarged paver area, bypass inlet, etc.)</t>
  </si>
  <si>
    <t>(100' min )</t>
  </si>
  <si>
    <t>(Y, N, or NA)</t>
  </si>
  <si>
    <t>Detention Watershed Data Entry Sheet</t>
  </si>
  <si>
    <t>DE_2 - Detention Watershed Information</t>
  </si>
  <si>
    <t>DE_4 - Results</t>
  </si>
  <si>
    <t>CL_1 - Site Screening</t>
  </si>
  <si>
    <t>Other available soils information (summary of results of permeability tests, soil properties, presence of Karst topography, etc.):</t>
  </si>
  <si>
    <t>Edge restraints</t>
  </si>
  <si>
    <t>HSG of Soils at Paver Site:</t>
  </si>
  <si>
    <t>Maximum slope across bottom of rock chamber:</t>
  </si>
  <si>
    <t>Maximum slope across finished surface:</t>
  </si>
  <si>
    <t>Project Review Questions</t>
  </si>
  <si>
    <t>Yes</t>
  </si>
  <si>
    <t>No</t>
  </si>
  <si>
    <t>3. Total WQv treated by paver system?</t>
  </si>
  <si>
    <t>9. Discuss soils investigations findings (e.g. texture, degree of compaction, percolation potential, depth to water table, contamination, etc.):</t>
  </si>
  <si>
    <t>8. Describe the type of permeable pavement system proposed (type of paver, manufacturer, etc.):</t>
  </si>
  <si>
    <t>-</t>
  </si>
  <si>
    <t>11. If permeable pavement is located less than 10 feet from a building foundation, describe waterproofing methods proposed:</t>
  </si>
  <si>
    <t>CL_2 - Project Review</t>
  </si>
  <si>
    <t>CL_2 - Project Review (continued)</t>
  </si>
  <si>
    <t>12. What is the maximum slope of the finished surface of the permeable pavement?</t>
  </si>
  <si>
    <t xml:space="preserve">13. Is the slope of the bottom of the aggregate base layers greater than 1%? </t>
  </si>
  <si>
    <t>Page 8</t>
  </si>
  <si>
    <t>DE_3 - Detention Hydrology</t>
  </si>
  <si>
    <t>Area</t>
  </si>
  <si>
    <t>(acres)</t>
  </si>
  <si>
    <t>(square feet)</t>
  </si>
  <si>
    <t>*For this calculation, treat the permeable paver surface area as 100% impervious</t>
  </si>
  <si>
    <t>(Table values calculated using NRCS TR-55 methods, with tc=5 mins, 1 minute time step and applicable area, CN)</t>
  </si>
  <si>
    <t>Watershed</t>
  </si>
  <si>
    <t>Watershed Impervious Cover % (Total Area Draining to Permeable Paver Installation)*</t>
  </si>
  <si>
    <t>Step 2 - Compute WQv peak runoff rate</t>
  </si>
  <si>
    <t>Step 3 - Determine volume storage type</t>
  </si>
  <si>
    <t>Step 1 - Compute Water Quality runoff volume (WQv)</t>
  </si>
  <si>
    <t>App=</t>
  </si>
  <si>
    <t>WQv peak runoff rate (Qwq) =</t>
  </si>
  <si>
    <t>x</t>
  </si>
  <si>
    <t>(sec/hr)</t>
  </si>
  <si>
    <t>(in/feet)</t>
  </si>
  <si>
    <t>/</t>
  </si>
  <si>
    <t>(in/hr)</t>
  </si>
  <si>
    <t>=</t>
  </si>
  <si>
    <t>App</t>
  </si>
  <si>
    <t>square feet</t>
  </si>
  <si>
    <t xml:space="preserve">Surface Area Provided (based on design plans) = </t>
  </si>
  <si>
    <t>Length</t>
  </si>
  <si>
    <t>Width</t>
  </si>
  <si>
    <t>Storage</t>
  </si>
  <si>
    <t>(cubic feet)</t>
  </si>
  <si>
    <t>For rectangular area installations =</t>
  </si>
  <si>
    <t>For irregular shaped installations with constant depth =</t>
  </si>
  <si>
    <t>For all other applications =</t>
  </si>
  <si>
    <t>(enter based on designer's modeling results, or from table A below)</t>
  </si>
  <si>
    <t>Steps 5 and 6 - Design Storage Aggregate Depth / Verify Volume of Storage</t>
  </si>
  <si>
    <t>Step 7 - Subdrain System Design</t>
  </si>
  <si>
    <t>Check that 10% of aggregate area is within 1' of subdrain =</t>
  </si>
  <si>
    <t>x 10%</t>
  </si>
  <si>
    <t>subdrain required</t>
  </si>
  <si>
    <t>/ 2</t>
  </si>
  <si>
    <t xml:space="preserve">Subdrain length provided = </t>
  </si>
  <si>
    <t>feet</t>
  </si>
  <si>
    <t>Infiltration rate</t>
  </si>
  <si>
    <t>Volume to</t>
  </si>
  <si>
    <t>infiltrate</t>
  </si>
  <si>
    <t>(in/ft)</t>
  </si>
  <si>
    <t>Bottom area</t>
  </si>
  <si>
    <t>hours</t>
  </si>
  <si>
    <t>Check drawdown time if =&gt;                                         infiltrating water below subdrain =&gt;</t>
  </si>
  <si>
    <t>Part A: Structural Depth Calculations</t>
  </si>
  <si>
    <t>If required, submit separate documentation</t>
  </si>
  <si>
    <t>Part B: Hydraulic Storage Calculations</t>
  </si>
  <si>
    <t>Part C: Design for Larger Storms</t>
  </si>
  <si>
    <t>Complete information for Steps 1 - 7 below, as applicable.</t>
  </si>
  <si>
    <t>WQv Adjusted Curve Number</t>
  </si>
  <si>
    <t>DWS - Design Worksheet Report Form</t>
  </si>
  <si>
    <t>1. Has drainage area information been entered on Tab DWS (Report Form)?</t>
  </si>
  <si>
    <t>cubic feet</t>
  </si>
  <si>
    <t>: 1 (ratio)</t>
  </si>
  <si>
    <t xml:space="preserve">5. Does the surface area of the permeable paver installation exceed the required value - see Tab DWS (Report Form)? </t>
  </si>
  <si>
    <t>6. Does the total aggregate storage volume provided exceed the WQv required?</t>
  </si>
  <si>
    <t>Step 4 - Verify the required permeable paver surface area</t>
  </si>
  <si>
    <t>DE_1 - Detention Design Summary</t>
  </si>
  <si>
    <t xml:space="preserve">If the installation is expected to provide stormwater management for events larger than the WQv event (1.25"), complete Tabs DE_1 to DE_4. </t>
  </si>
  <si>
    <t>If system is intended to provide detention for larger storm events, more detailed engineering design and detention routing modeling is required.  Enter data on Tabs DE_1 to DE_4 based on calculation results.</t>
  </si>
  <si>
    <t>Design Review Checklist for Permeable Pavement Systems (Standalone System Version)</t>
  </si>
  <si>
    <t>(Refer to ISWMM Permeable Paver Systems Section, p.29)</t>
  </si>
  <si>
    <t>Expected traffic load</t>
  </si>
  <si>
    <t>Application type (patio, driveway, parking area, street, alley, etc.)</t>
  </si>
  <si>
    <t>Depth*</t>
  </si>
  <si>
    <t xml:space="preserve">Manual Entry (provide separate calculations*) = </t>
  </si>
  <si>
    <t>* Only count the aggregate volume where water can be ponded or detained. Do not count the aggregate within the setting bed layer.</t>
  </si>
  <si>
    <t>** Percolation rate based on geotech or site soils study</t>
  </si>
  <si>
    <t>Illustration of storage volume of application with a sloped bottom</t>
  </si>
  <si>
    <t>Illustration of storage volume of application with a flat bottom and baffles</t>
  </si>
  <si>
    <t>(see page 29 of the ISWMM Permeable Pavement Systems Section for more info)</t>
  </si>
  <si>
    <t>Watershed Area (SF)</t>
  </si>
  <si>
    <t>(Large Storm Detention Design Summary)</t>
  </si>
  <si>
    <t>Vs *FS</t>
  </si>
  <si>
    <t>Factor of Safety (FS) =</t>
  </si>
  <si>
    <t>1-year (Cpv)</t>
  </si>
  <si>
    <t>For a better version of this graph, go to ISWMM….</t>
  </si>
  <si>
    <t>Attach a separate version with the calcs…</t>
  </si>
  <si>
    <t>Max. Temp. Storage above Subdrain Outlet</t>
  </si>
  <si>
    <t>(Provide traffic count if available)</t>
  </si>
  <si>
    <t>Peak flow for design (cfs)</t>
  </si>
  <si>
    <t>Largest storm event to be managed (if applicable) =</t>
  </si>
  <si>
    <t>Design</t>
  </si>
  <si>
    <t>Table A - WQv Event Peak Runoff Rate (Qwq in cfs) for Small Watersheds</t>
  </si>
  <si>
    <t>2. Has the impervious % of the watershed area to the paver installation been entered on Tab DWS (Report Form)?</t>
  </si>
  <si>
    <t>7. Is the WQv storage available calculated separately from Tab DWS (Report Form)?</t>
  </si>
  <si>
    <t>&lt;= If yes, provide separate calculations for how storage volume was determined.</t>
  </si>
  <si>
    <t xml:space="preserve">10. Describe aggregate used (depth of each layer, quantity of material, size or classification, etc.) and attach separate material quantity calculations </t>
  </si>
  <si>
    <t>If Yes, then describe the methods used to maximize storage (e.g. baffles, earth berms, etc.):</t>
  </si>
  <si>
    <t>If baffles are used, describe the fabric material used and the expected flow through rate:</t>
  </si>
  <si>
    <t>14. Describe the material and size of the proposed subdrain(s):</t>
  </si>
  <si>
    <t>15. What is the proposed depth of the subdrain below the proposed surface:</t>
  </si>
  <si>
    <t>16. What is the height of the subdrain above the bottom of the aggregate storage volume:</t>
  </si>
  <si>
    <t>17. Describe the outlet of the subdrain.  How is the release rate from the system controlled?</t>
  </si>
  <si>
    <t>18. Describe the surface overflow condition: (If the surface is plugged or a storm event exceeds the capacity of the surface, where will water flow?)</t>
  </si>
  <si>
    <t>19. What erosion control measures or staging protocols are being used to protect the surface of the permeable pavement system from being plugged with sediment or other materials during construction?</t>
  </si>
  <si>
    <t>21. Has supporting information been provided as required (calculations, drainage maps, plans, etc.)?</t>
  </si>
  <si>
    <t>Underground Detention Performance Table</t>
  </si>
  <si>
    <t>Underground Detention Metrics Table</t>
  </si>
  <si>
    <t>Iowa Permeable Paver Review Checklist</t>
  </si>
  <si>
    <t>Model Output (Flow to BMP Location)</t>
  </si>
  <si>
    <t>(Site Screening / Initial Planning)</t>
  </si>
  <si>
    <t>Watershed or subarea</t>
  </si>
  <si>
    <t>(complete one of the three options A, B or C below)</t>
  </si>
  <si>
    <t>Design Treatment</t>
  </si>
  <si>
    <t>( Surface Area</t>
  </si>
  <si>
    <t>x Porosity )</t>
  </si>
  <si>
    <t>(SF)</t>
  </si>
  <si>
    <t xml:space="preserve">Minimum Depth Required (feet) = </t>
  </si>
  <si>
    <t>&lt; (Option A)</t>
  </si>
  <si>
    <t>&lt; (Option B)</t>
  </si>
  <si>
    <t>&lt; (Option C)</t>
  </si>
  <si>
    <t>(Project Review)</t>
  </si>
  <si>
    <t>(Project Review, page 2)</t>
  </si>
  <si>
    <t>4. What Is the ratio of the impermeable drainage area : permeable surface area for the installation?</t>
  </si>
  <si>
    <t>This page is to be used if storage provided under paver system is being used to provide detention of storms larger than the WQv event and discharge through a subdrain or outlet pipe is expected to occur during the design event (runoff is not 100% infiltrated into subsoil layers). In such a case, detention routing is needed to verify maximum storage levels and release rates.</t>
  </si>
  <si>
    <t>Design Review Report Form for Permeable Pavement Systems (Standalone System Version)</t>
  </si>
  <si>
    <t>Unique Areas</t>
  </si>
  <si>
    <t>CN of Unique Areas**</t>
  </si>
  <si>
    <t>* Do not include any impervious areas that are included as "Unique Areas" (e.g. green roofs, etc.)</t>
  </si>
  <si>
    <t>** Provide calculations of weighted CNs for "Unique Areas" if more than one land use type</t>
  </si>
  <si>
    <t>"Unique Areas" Counted as 100% Impervious for WQv calculation?</t>
  </si>
  <si>
    <t>Iowa Department of Agriculture and Land Stewardship (IDALS) - Issue date: September 24, 2021</t>
  </si>
  <si>
    <t>IDALS: Issue Date: 09/24/2021</t>
  </si>
  <si>
    <t>Provide project information above and in blank fields below</t>
  </si>
  <si>
    <r>
      <t xml:space="preserve">Larger storm peak runoff rate to be routed through the permeable paver surface, </t>
    </r>
    <r>
      <rPr>
        <b/>
        <sz val="9"/>
        <rFont val="Calibri"/>
        <family val="2"/>
      </rPr>
      <t>in cfs</t>
    </r>
    <r>
      <rPr>
        <sz val="9"/>
        <rFont val="Calibri"/>
        <family val="2"/>
      </rPr>
      <t xml:space="preserve"> (if applicable) =</t>
    </r>
  </si>
  <si>
    <r>
      <t>Largest volume of water to be stored, based on routing results,</t>
    </r>
    <r>
      <rPr>
        <b/>
        <sz val="9"/>
        <rFont val="Calibri"/>
        <family val="2"/>
      </rPr>
      <t xml:space="preserve"> in cubic feet</t>
    </r>
    <r>
      <rPr>
        <sz val="9"/>
        <rFont val="Calibri"/>
        <family val="2"/>
      </rPr>
      <t xml:space="preserve"> (if applicable) =</t>
    </r>
  </si>
  <si>
    <t>Provide information in blank fields below (other information populates from data entry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</si>
</sst>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_(* #,##0_);_(* \(#,##0\);_(* &quot;-&quot;??_);_(@_)"/>
    <numFmt numFmtId="168" formatCode="#,##0.0000"/>
  </numFmts>
  <fonts count="37" x14ac:knownFonts="1">
    <font>
      <sz val="11"/>
      <color theme="1"/>
      <name val="Arial Narrow"/>
      <family val="2"/>
      <scheme val="minor"/>
    </font>
    <font>
      <sz val="11"/>
      <color theme="1"/>
      <name val="Arial Narrow"/>
      <family val="2"/>
      <scheme val="minor"/>
    </font>
    <font>
      <sz val="9"/>
      <color indexed="81"/>
      <name val="Tahoma"/>
      <family val="2"/>
    </font>
    <font>
      <b/>
      <u/>
      <sz val="10"/>
      <color theme="1"/>
      <name val="Calibri"/>
      <family val="2"/>
    </font>
    <font>
      <b/>
      <sz val="10"/>
      <color theme="1"/>
      <name val="Calibri"/>
      <family val="2"/>
    </font>
    <font>
      <sz val="9"/>
      <color theme="1"/>
      <name val="Calibri"/>
      <family val="2"/>
    </font>
    <font>
      <b/>
      <sz val="9"/>
      <color theme="1"/>
      <name val="Calibri"/>
      <family val="2"/>
    </font>
    <font>
      <sz val="11"/>
      <color theme="1"/>
      <name val="Calibri"/>
      <family val="2"/>
    </font>
    <font>
      <b/>
      <u/>
      <sz val="9"/>
      <color rgb="FFFF0000"/>
      <name val="Calibri"/>
      <family val="2"/>
    </font>
    <font>
      <u/>
      <sz val="9"/>
      <color theme="1"/>
      <name val="Calibri"/>
      <family val="2"/>
    </font>
    <font>
      <b/>
      <u/>
      <sz val="9"/>
      <color theme="1"/>
      <name val="Calibri"/>
      <family val="2"/>
    </font>
    <font>
      <b/>
      <u/>
      <sz val="9"/>
      <color rgb="FFC00000"/>
      <name val="Calibri"/>
      <family val="2"/>
    </font>
    <font>
      <b/>
      <sz val="9"/>
      <color theme="0"/>
      <name val="Calibri"/>
      <family val="2"/>
    </font>
    <font>
      <sz val="9"/>
      <name val="Calibri"/>
      <family val="2"/>
    </font>
    <font>
      <sz val="9"/>
      <color theme="0"/>
      <name val="Calibri"/>
      <family val="2"/>
    </font>
    <font>
      <sz val="9"/>
      <color rgb="FFFF0000"/>
      <name val="Calibri"/>
      <family val="2"/>
    </font>
    <font>
      <sz val="8"/>
      <name val="Calibri"/>
      <family val="2"/>
    </font>
    <font>
      <b/>
      <sz val="8"/>
      <name val="Calibri"/>
      <family val="2"/>
    </font>
    <font>
      <b/>
      <sz val="9"/>
      <name val="Calibri"/>
      <family val="2"/>
    </font>
    <font>
      <sz val="9"/>
      <color rgb="FF7030A0"/>
      <name val="Calibri"/>
      <family val="2"/>
    </font>
    <font>
      <b/>
      <u/>
      <sz val="9"/>
      <name val="Calibri"/>
      <family val="2"/>
    </font>
    <font>
      <sz val="10"/>
      <color theme="1"/>
      <name val="Calibri"/>
      <family val="2"/>
    </font>
    <font>
      <b/>
      <sz val="9"/>
      <color theme="5" tint="-0.249977111117893"/>
      <name val="Calibri"/>
      <family val="2"/>
    </font>
    <font>
      <b/>
      <sz val="9"/>
      <color rgb="FFFF0000"/>
      <name val="Calibri"/>
      <family val="2"/>
    </font>
    <font>
      <sz val="8"/>
      <color theme="1"/>
      <name val="Calibri"/>
      <family val="2"/>
    </font>
    <font>
      <sz val="8"/>
      <color theme="0"/>
      <name val="Calibri"/>
      <family val="2"/>
    </font>
    <font>
      <sz val="11"/>
      <name val="Calibri"/>
      <family val="2"/>
    </font>
    <font>
      <i/>
      <sz val="10"/>
      <color theme="1"/>
      <name val="Calibri"/>
      <family val="2"/>
    </font>
    <font>
      <sz val="9"/>
      <color theme="8" tint="-0.249977111117893"/>
      <name val="Calibri"/>
      <family val="2"/>
    </font>
    <font>
      <sz val="9"/>
      <color theme="9" tint="-0.249977111117893"/>
      <name val="Calibri"/>
      <family val="2"/>
    </font>
    <font>
      <sz val="9"/>
      <color rgb="FF0070C0"/>
      <name val="Calibri"/>
      <family val="2"/>
    </font>
    <font>
      <i/>
      <sz val="8"/>
      <color theme="1"/>
      <name val="Calibri"/>
      <family val="2"/>
    </font>
    <font>
      <b/>
      <i/>
      <sz val="10"/>
      <color theme="1"/>
      <name val="Calibri"/>
      <family val="2"/>
    </font>
    <font>
      <b/>
      <sz val="10"/>
      <name val="Calibri"/>
      <family val="2"/>
    </font>
    <font>
      <sz val="10"/>
      <name val="Calibri"/>
      <family val="2"/>
    </font>
    <font>
      <b/>
      <sz val="10"/>
      <color rgb="FFFF0000"/>
      <name val="Calibri"/>
      <family val="2"/>
    </font>
    <font>
      <i/>
      <sz val="9"/>
      <color theme="1"/>
      <name val="Calibri"/>
      <family val="2"/>
    </font>
  </fonts>
  <fills count="2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darkUp">
        <fgColor theme="8" tint="0.79998168889431442"/>
        <bgColor auto="1"/>
      </patternFill>
    </fill>
    <fill>
      <patternFill patternType="solid">
        <fgColor rgb="FFFFFF00"/>
        <bgColor indexed="64"/>
      </patternFill>
    </fill>
    <fill>
      <patternFill patternType="solid">
        <fgColor theme="9" tint="-0.499984740745262"/>
        <bgColor indexed="64"/>
      </patternFill>
    </fill>
    <fill>
      <patternFill patternType="solid">
        <fgColor theme="9" tint="0.39997558519241921"/>
        <bgColor indexed="64"/>
      </patternFill>
    </fill>
  </fills>
  <borders count="1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right style="medium">
        <color auto="1"/>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71">
    <xf numFmtId="0" fontId="0" fillId="0" borderId="0" xfId="0"/>
    <xf numFmtId="0" fontId="3" fillId="0" borderId="0" xfId="0" applyFont="1"/>
    <xf numFmtId="0" fontId="5" fillId="0" borderId="0" xfId="0" applyFont="1" applyFill="1" applyAlignment="1">
      <alignment horizontal="right"/>
    </xf>
    <xf numFmtId="0" fontId="6" fillId="0" borderId="0" xfId="0" applyFont="1" applyFill="1" applyAlignment="1">
      <alignment horizontal="right"/>
    </xf>
    <xf numFmtId="0" fontId="5" fillId="0" borderId="0" xfId="0" applyFont="1" applyFill="1" applyAlignment="1"/>
    <xf numFmtId="0" fontId="5" fillId="0" borderId="0" xfId="0" applyFont="1" applyAlignment="1">
      <alignment horizontal="right"/>
    </xf>
    <xf numFmtId="0" fontId="5" fillId="0" borderId="0" xfId="0" applyFont="1" applyFill="1" applyAlignment="1">
      <alignment horizontal="left"/>
    </xf>
    <xf numFmtId="0" fontId="6" fillId="0" borderId="0" xfId="0" applyFont="1" applyFill="1" applyAlignment="1"/>
    <xf numFmtId="14" fontId="5" fillId="0" borderId="0" xfId="0" applyNumberFormat="1" applyFont="1" applyFill="1" applyAlignment="1"/>
    <xf numFmtId="0" fontId="5" fillId="0" borderId="0" xfId="0" applyFont="1" applyFill="1"/>
    <xf numFmtId="0" fontId="5" fillId="0" borderId="0" xfId="0" applyFont="1"/>
    <xf numFmtId="0" fontId="6"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16" fontId="5" fillId="0" borderId="0" xfId="0" applyNumberFormat="1" applyFont="1" applyFill="1" applyAlignment="1">
      <alignment horizontal="center"/>
    </xf>
    <xf numFmtId="0" fontId="5" fillId="0" borderId="0" xfId="0" applyFont="1" applyFill="1" applyAlignment="1">
      <alignment vertical="top"/>
    </xf>
    <xf numFmtId="0" fontId="5" fillId="0" borderId="0" xfId="0" applyFont="1" applyFill="1" applyAlignment="1">
      <alignment vertical="top" wrapText="1"/>
    </xf>
    <xf numFmtId="0" fontId="5" fillId="2" borderId="0" xfId="0" applyFont="1" applyFill="1" applyAlignment="1"/>
    <xf numFmtId="0" fontId="3" fillId="0" borderId="0" xfId="0" applyFont="1" applyProtection="1"/>
    <xf numFmtId="0" fontId="3" fillId="0" borderId="0" xfId="0" applyFont="1" applyAlignment="1" applyProtection="1">
      <alignment horizontal="center"/>
    </xf>
    <xf numFmtId="0" fontId="5" fillId="0" borderId="0" xfId="0" applyFont="1" applyAlignment="1" applyProtection="1">
      <alignment horizontal="right"/>
    </xf>
    <xf numFmtId="0" fontId="6" fillId="0" borderId="0" xfId="0" applyFont="1" applyAlignment="1" applyProtection="1">
      <alignment horizontal="right"/>
    </xf>
    <xf numFmtId="0" fontId="5" fillId="0" borderId="0" xfId="0" applyFont="1" applyAlignment="1" applyProtection="1">
      <alignment horizontal="center"/>
    </xf>
    <xf numFmtId="0" fontId="5" fillId="0" borderId="0" xfId="0" applyFont="1" applyFill="1" applyAlignment="1" applyProtection="1">
      <alignment horizontal="right"/>
    </xf>
    <xf numFmtId="0" fontId="6" fillId="0" borderId="0" xfId="0" applyFont="1" applyFill="1" applyAlignment="1" applyProtection="1">
      <alignment horizontal="right"/>
    </xf>
    <xf numFmtId="0" fontId="5" fillId="0" borderId="0" xfId="0" applyFont="1" applyFill="1" applyAlignment="1" applyProtection="1">
      <alignment horizontal="left"/>
    </xf>
    <xf numFmtId="0" fontId="5" fillId="0" borderId="0" xfId="0" applyFont="1" applyFill="1" applyAlignment="1" applyProtection="1">
      <alignment horizontal="center"/>
    </xf>
    <xf numFmtId="0" fontId="5" fillId="0" borderId="0" xfId="0" applyFont="1" applyProtection="1"/>
    <xf numFmtId="0" fontId="5" fillId="0" borderId="0" xfId="0" applyFont="1" applyFill="1" applyProtection="1"/>
    <xf numFmtId="0" fontId="6" fillId="4" borderId="0" xfId="0" applyFont="1" applyFill="1" applyProtection="1"/>
    <xf numFmtId="0" fontId="5" fillId="4" borderId="0" xfId="0" applyFont="1" applyFill="1" applyProtection="1"/>
    <xf numFmtId="0" fontId="5" fillId="3" borderId="0" xfId="0" applyFont="1" applyFill="1" applyAlignment="1" applyProtection="1">
      <alignment horizontal="center"/>
      <protection locked="0"/>
    </xf>
    <xf numFmtId="0" fontId="5" fillId="0" borderId="0" xfId="0" applyFont="1" applyAlignment="1" applyProtection="1">
      <alignment vertical="center"/>
    </xf>
    <xf numFmtId="0" fontId="5" fillId="0" borderId="0" xfId="0" applyFont="1" applyBorder="1" applyAlignment="1" applyProtection="1">
      <alignment horizontal="center"/>
    </xf>
    <xf numFmtId="49" fontId="5" fillId="3" borderId="0" xfId="0" applyNumberFormat="1" applyFont="1" applyFill="1" applyAlignment="1" applyProtection="1">
      <alignment horizontal="center"/>
      <protection locked="0"/>
    </xf>
    <xf numFmtId="0" fontId="6" fillId="5" borderId="0" xfId="0" applyFont="1" applyFill="1" applyProtection="1"/>
    <xf numFmtId="0" fontId="5" fillId="5" borderId="0" xfId="0" applyFont="1" applyFill="1" applyProtection="1"/>
    <xf numFmtId="0" fontId="9" fillId="0" borderId="0" xfId="0" applyFont="1" applyProtection="1"/>
    <xf numFmtId="0" fontId="5" fillId="2" borderId="0" xfId="0" applyFont="1" applyFill="1" applyAlignment="1" applyProtection="1">
      <alignment horizontal="center"/>
      <protection locked="0"/>
    </xf>
    <xf numFmtId="0" fontId="5" fillId="0" borderId="0" xfId="0" applyFont="1" applyAlignment="1" applyProtection="1">
      <alignment horizontal="left"/>
    </xf>
    <xf numFmtId="0" fontId="5" fillId="0" borderId="0" xfId="0" applyFont="1" applyFill="1" applyAlignment="1" applyProtection="1"/>
    <xf numFmtId="0" fontId="5" fillId="0" borderId="0" xfId="0" applyFont="1" applyAlignment="1" applyProtection="1">
      <alignment horizontal="center" wrapText="1"/>
    </xf>
    <xf numFmtId="0" fontId="5" fillId="2" borderId="0" xfId="0" applyFont="1" applyFill="1" applyAlignment="1" applyProtection="1"/>
    <xf numFmtId="0" fontId="7" fillId="0" borderId="9" xfId="0" applyFont="1" applyBorder="1" applyProtection="1"/>
    <xf numFmtId="0" fontId="7" fillId="0" borderId="0" xfId="0" applyFont="1" applyProtection="1"/>
    <xf numFmtId="0" fontId="7" fillId="0" borderId="0" xfId="0" applyFont="1" applyAlignment="1" applyProtection="1">
      <alignment horizontal="right"/>
    </xf>
    <xf numFmtId="0" fontId="5" fillId="0" borderId="0" xfId="0" applyFont="1" applyProtection="1">
      <protection locked="0"/>
    </xf>
    <xf numFmtId="14" fontId="5" fillId="0" borderId="0" xfId="0" applyNumberFormat="1" applyFont="1" applyAlignment="1" applyProtection="1">
      <alignment horizontal="left"/>
    </xf>
    <xf numFmtId="0" fontId="10" fillId="0" borderId="0" xfId="0" applyFont="1" applyProtection="1"/>
    <xf numFmtId="0" fontId="6" fillId="0" borderId="0" xfId="0" applyFont="1" applyFill="1" applyProtection="1"/>
    <xf numFmtId="0" fontId="12" fillId="22" borderId="0" xfId="0" applyFont="1" applyFill="1" applyProtection="1"/>
    <xf numFmtId="0" fontId="6" fillId="22" borderId="0" xfId="0" applyFont="1" applyFill="1" applyProtection="1"/>
    <xf numFmtId="0" fontId="6" fillId="22" borderId="0" xfId="0" applyFont="1" applyFill="1" applyAlignment="1" applyProtection="1">
      <alignment horizontal="center"/>
    </xf>
    <xf numFmtId="0" fontId="5" fillId="22" borderId="0" xfId="0" applyFont="1" applyFill="1" applyProtection="1"/>
    <xf numFmtId="0" fontId="13" fillId="0" borderId="0" xfId="0" applyFont="1" applyFill="1" applyProtection="1"/>
    <xf numFmtId="0" fontId="6" fillId="0" borderId="0" xfId="0" applyFont="1" applyFill="1" applyAlignment="1" applyProtection="1">
      <alignment horizontal="center"/>
    </xf>
    <xf numFmtId="0" fontId="12" fillId="22" borderId="0" xfId="0" applyFont="1" applyFill="1" applyAlignment="1" applyProtection="1">
      <alignment horizontal="center"/>
    </xf>
    <xf numFmtId="0" fontId="14" fillId="22" borderId="0" xfId="0" applyFont="1" applyFill="1" applyProtection="1"/>
    <xf numFmtId="0" fontId="6" fillId="0" borderId="1" xfId="0" applyFont="1" applyBorder="1" applyProtection="1"/>
    <xf numFmtId="0" fontId="6" fillId="0" borderId="1" xfId="0" applyFont="1" applyBorder="1" applyAlignment="1" applyProtection="1">
      <alignment horizontal="center" wrapText="1"/>
    </xf>
    <xf numFmtId="0" fontId="6" fillId="0" borderId="1" xfId="0" applyFont="1" applyBorder="1" applyAlignment="1" applyProtection="1">
      <alignment horizontal="center"/>
    </xf>
    <xf numFmtId="0" fontId="6" fillId="0" borderId="16" xfId="0" applyFont="1" applyBorder="1" applyAlignment="1" applyProtection="1">
      <alignment horizontal="center"/>
    </xf>
    <xf numFmtId="0" fontId="15" fillId="7" borderId="0" xfId="0" applyFont="1" applyFill="1" applyProtection="1">
      <protection locked="0"/>
    </xf>
    <xf numFmtId="3" fontId="15" fillId="7" borderId="0" xfId="0" applyNumberFormat="1" applyFont="1" applyFill="1" applyAlignment="1" applyProtection="1">
      <alignment horizontal="center"/>
      <protection locked="0"/>
    </xf>
    <xf numFmtId="2" fontId="13" fillId="0" borderId="0" xfId="0" applyNumberFormat="1" applyFont="1" applyAlignment="1" applyProtection="1">
      <alignment horizontal="center"/>
    </xf>
    <xf numFmtId="166" fontId="15" fillId="7" borderId="0" xfId="0" applyNumberFormat="1" applyFont="1" applyFill="1" applyAlignment="1" applyProtection="1">
      <alignment horizontal="center"/>
      <protection locked="0"/>
    </xf>
    <xf numFmtId="165" fontId="13" fillId="0" borderId="0" xfId="0" applyNumberFormat="1" applyFont="1" applyFill="1" applyAlignment="1" applyProtection="1">
      <alignment horizontal="center"/>
    </xf>
    <xf numFmtId="3" fontId="13" fillId="0" borderId="15" xfId="0" applyNumberFormat="1" applyFont="1" applyFill="1" applyBorder="1" applyAlignment="1" applyProtection="1">
      <alignment horizontal="center"/>
    </xf>
    <xf numFmtId="2" fontId="15" fillId="8" borderId="0" xfId="0" applyNumberFormat="1" applyFont="1" applyFill="1" applyAlignment="1" applyProtection="1">
      <alignment horizontal="center"/>
      <protection locked="0"/>
    </xf>
    <xf numFmtId="0" fontId="15" fillId="0" borderId="0" xfId="0" applyFont="1" applyFill="1" applyProtection="1"/>
    <xf numFmtId="2" fontId="15" fillId="0" borderId="0" xfId="0" applyNumberFormat="1" applyFont="1" applyFill="1" applyAlignment="1" applyProtection="1">
      <alignment horizontal="center"/>
    </xf>
    <xf numFmtId="3" fontId="13" fillId="0" borderId="0" xfId="0" applyNumberFormat="1" applyFont="1" applyFill="1" applyAlignment="1" applyProtection="1">
      <alignment horizontal="center"/>
    </xf>
    <xf numFmtId="3" fontId="15" fillId="0" borderId="0" xfId="0" applyNumberFormat="1" applyFont="1" applyFill="1" applyAlignment="1" applyProtection="1">
      <alignment horizontal="center"/>
    </xf>
    <xf numFmtId="166" fontId="15" fillId="0" borderId="0" xfId="0" applyNumberFormat="1" applyFont="1" applyFill="1" applyAlignment="1" applyProtection="1">
      <alignment horizontal="center"/>
    </xf>
    <xf numFmtId="166" fontId="16" fillId="0" borderId="0" xfId="0" applyNumberFormat="1" applyFont="1" applyFill="1" applyAlignment="1" applyProtection="1">
      <alignment horizontal="right"/>
    </xf>
    <xf numFmtId="166" fontId="15" fillId="0" borderId="0" xfId="0" applyNumberFormat="1" applyFont="1" applyFill="1" applyBorder="1" applyAlignment="1" applyProtection="1">
      <alignment horizontal="center"/>
    </xf>
    <xf numFmtId="166" fontId="17" fillId="0" borderId="0" xfId="0" applyNumberFormat="1" applyFont="1" applyFill="1" applyAlignment="1" applyProtection="1">
      <alignment horizontal="center"/>
    </xf>
    <xf numFmtId="2" fontId="13" fillId="0" borderId="0" xfId="0" applyNumberFormat="1" applyFont="1" applyFill="1" applyAlignment="1" applyProtection="1">
      <alignment horizontal="center"/>
    </xf>
    <xf numFmtId="165" fontId="13" fillId="0" borderId="0" xfId="0" applyNumberFormat="1" applyFont="1" applyFill="1" applyAlignment="1" applyProtection="1"/>
    <xf numFmtId="3" fontId="13" fillId="0" borderId="0" xfId="0" applyNumberFormat="1" applyFont="1" applyFill="1" applyBorder="1" applyAlignment="1" applyProtection="1"/>
    <xf numFmtId="3" fontId="13" fillId="0" borderId="0" xfId="0" applyNumberFormat="1" applyFont="1" applyFill="1" applyBorder="1" applyAlignment="1" applyProtection="1">
      <alignment horizontal="right"/>
    </xf>
    <xf numFmtId="3" fontId="15" fillId="8" borderId="0" xfId="0" applyNumberFormat="1" applyFont="1" applyFill="1" applyAlignment="1" applyProtection="1">
      <alignment horizontal="center"/>
      <protection locked="0"/>
    </xf>
    <xf numFmtId="0" fontId="18" fillId="12" borderId="0" xfId="0" applyFont="1" applyFill="1" applyProtection="1"/>
    <xf numFmtId="0" fontId="15" fillId="12" borderId="0" xfId="0" applyFont="1" applyFill="1" applyProtection="1"/>
    <xf numFmtId="2" fontId="15" fillId="12" borderId="0" xfId="0" applyNumberFormat="1" applyFont="1" applyFill="1" applyAlignment="1" applyProtection="1">
      <alignment horizontal="center"/>
    </xf>
    <xf numFmtId="165" fontId="13" fillId="12" borderId="0" xfId="0" applyNumberFormat="1" applyFont="1" applyFill="1" applyAlignment="1" applyProtection="1">
      <alignment horizontal="center"/>
    </xf>
    <xf numFmtId="3" fontId="13" fillId="12" borderId="0" xfId="0" applyNumberFormat="1" applyFont="1" applyFill="1" applyAlignment="1" applyProtection="1">
      <alignment horizontal="center"/>
    </xf>
    <xf numFmtId="3" fontId="15" fillId="12" borderId="0" xfId="0" applyNumberFormat="1" applyFont="1" applyFill="1" applyAlignment="1" applyProtection="1">
      <alignment horizontal="center"/>
    </xf>
    <xf numFmtId="166" fontId="15" fillId="12" borderId="0" xfId="0" applyNumberFormat="1" applyFont="1" applyFill="1" applyAlignment="1" applyProtection="1">
      <alignment horizontal="center"/>
    </xf>
    <xf numFmtId="166" fontId="13" fillId="12" borderId="0" xfId="0" applyNumberFormat="1" applyFont="1" applyFill="1" applyAlignment="1" applyProtection="1">
      <alignment horizontal="center"/>
    </xf>
    <xf numFmtId="166" fontId="13" fillId="0" borderId="0" xfId="0" applyNumberFormat="1" applyFont="1" applyFill="1" applyAlignment="1" applyProtection="1">
      <alignment horizontal="center"/>
    </xf>
    <xf numFmtId="0" fontId="18" fillId="23" borderId="0" xfId="0" applyFont="1" applyFill="1" applyProtection="1"/>
    <xf numFmtId="0" fontId="15" fillId="23" borderId="0" xfId="0" applyFont="1" applyFill="1" applyProtection="1"/>
    <xf numFmtId="2" fontId="15" fillId="23" borderId="0" xfId="0" applyNumberFormat="1" applyFont="1" applyFill="1" applyAlignment="1" applyProtection="1">
      <alignment horizontal="center"/>
    </xf>
    <xf numFmtId="165" fontId="13" fillId="23" borderId="0" xfId="0" applyNumberFormat="1" applyFont="1" applyFill="1" applyAlignment="1" applyProtection="1">
      <alignment horizontal="center"/>
    </xf>
    <xf numFmtId="3" fontId="13" fillId="23" borderId="0" xfId="0" applyNumberFormat="1" applyFont="1" applyFill="1" applyAlignment="1" applyProtection="1">
      <alignment horizontal="center"/>
    </xf>
    <xf numFmtId="3" fontId="15" fillId="23" borderId="0" xfId="0" applyNumberFormat="1" applyFont="1" applyFill="1" applyAlignment="1" applyProtection="1">
      <alignment horizontal="center"/>
    </xf>
    <xf numFmtId="166" fontId="15" fillId="23" borderId="0" xfId="0" applyNumberFormat="1" applyFont="1" applyFill="1" applyAlignment="1" applyProtection="1">
      <alignment horizontal="center"/>
    </xf>
    <xf numFmtId="166" fontId="13" fillId="23" borderId="0" xfId="0" applyNumberFormat="1" applyFont="1" applyFill="1" applyAlignment="1" applyProtection="1">
      <alignment horizontal="center"/>
    </xf>
    <xf numFmtId="0" fontId="18" fillId="0" borderId="0" xfId="0" applyFont="1" applyFill="1" applyAlignment="1" applyProtection="1">
      <alignment horizontal="center"/>
    </xf>
    <xf numFmtId="0" fontId="13" fillId="0" borderId="0" xfId="0" applyFont="1" applyAlignment="1" applyProtection="1">
      <alignment horizontal="center"/>
    </xf>
    <xf numFmtId="166" fontId="13" fillId="0" borderId="0" xfId="0" quotePrefix="1" applyNumberFormat="1" applyFont="1" applyFill="1" applyAlignment="1" applyProtection="1">
      <alignment horizontal="center"/>
    </xf>
    <xf numFmtId="3" fontId="13" fillId="0" borderId="0" xfId="0" applyNumberFormat="1" applyFont="1" applyFill="1" applyAlignment="1" applyProtection="1">
      <alignment horizontal="right"/>
    </xf>
    <xf numFmtId="166" fontId="13" fillId="0" borderId="0" xfId="0" applyNumberFormat="1" applyFont="1" applyFill="1" applyAlignment="1" applyProtection="1">
      <alignment horizontal="left"/>
    </xf>
    <xf numFmtId="166" fontId="13" fillId="0" borderId="0" xfId="0" applyNumberFormat="1" applyFont="1" applyFill="1" applyAlignment="1" applyProtection="1">
      <alignment horizontal="right"/>
    </xf>
    <xf numFmtId="3" fontId="15" fillId="8" borderId="0" xfId="0" applyNumberFormat="1" applyFont="1" applyFill="1" applyAlignment="1" applyProtection="1">
      <alignment horizontal="right"/>
      <protection locked="0"/>
    </xf>
    <xf numFmtId="0" fontId="21" fillId="0" borderId="0" xfId="0" applyFont="1" applyAlignment="1" applyProtection="1">
      <alignment horizontal="center"/>
    </xf>
    <xf numFmtId="0" fontId="22" fillId="0" borderId="0" xfId="0" applyFont="1" applyProtection="1"/>
    <xf numFmtId="0" fontId="15" fillId="0" borderId="0" xfId="0" applyFont="1" applyProtection="1"/>
    <xf numFmtId="2" fontId="15" fillId="0" borderId="0" xfId="0" applyNumberFormat="1" applyFont="1" applyAlignment="1" applyProtection="1">
      <alignment horizontal="center"/>
    </xf>
    <xf numFmtId="165" fontId="13" fillId="0" borderId="0" xfId="0" applyNumberFormat="1" applyFont="1" applyAlignment="1" applyProtection="1">
      <alignment horizontal="center"/>
    </xf>
    <xf numFmtId="3" fontId="13" fillId="0" borderId="0" xfId="0" applyNumberFormat="1" applyFont="1" applyAlignment="1" applyProtection="1">
      <alignment horizontal="center"/>
    </xf>
    <xf numFmtId="3" fontId="15" fillId="0" borderId="0" xfId="0" applyNumberFormat="1" applyFont="1" applyAlignment="1" applyProtection="1">
      <alignment horizontal="center"/>
    </xf>
    <xf numFmtId="166" fontId="15" fillId="0" borderId="0" xfId="0" applyNumberFormat="1" applyFont="1" applyAlignment="1" applyProtection="1">
      <alignment horizontal="center"/>
    </xf>
    <xf numFmtId="166" fontId="13" fillId="0" borderId="0" xfId="0" applyNumberFormat="1" applyFont="1" applyAlignment="1" applyProtection="1">
      <alignment horizontal="center"/>
    </xf>
    <xf numFmtId="0" fontId="13" fillId="0" borderId="0" xfId="0" applyFont="1" applyProtection="1"/>
    <xf numFmtId="165" fontId="13" fillId="0" borderId="0" xfId="0" quotePrefix="1" applyNumberFormat="1" applyFont="1" applyAlignment="1" applyProtection="1">
      <alignment horizontal="center"/>
    </xf>
    <xf numFmtId="2" fontId="13" fillId="0" borderId="0" xfId="0" applyNumberFormat="1" applyFont="1" applyAlignment="1" applyProtection="1">
      <alignment horizontal="right"/>
    </xf>
    <xf numFmtId="4" fontId="13" fillId="0" borderId="0" xfId="0" applyNumberFormat="1" applyFont="1" applyAlignment="1" applyProtection="1">
      <alignment horizontal="center"/>
    </xf>
    <xf numFmtId="3" fontId="13" fillId="0" borderId="0" xfId="0" quotePrefix="1" applyNumberFormat="1" applyFont="1" applyFill="1" applyAlignment="1" applyProtection="1">
      <alignment horizontal="center"/>
    </xf>
    <xf numFmtId="3" fontId="13" fillId="0" borderId="0" xfId="0" applyNumberFormat="1" applyFont="1" applyFill="1" applyAlignment="1" applyProtection="1"/>
    <xf numFmtId="2" fontId="13" fillId="0" borderId="0" xfId="0" applyNumberFormat="1" applyFont="1" applyFill="1" applyAlignment="1" applyProtection="1">
      <alignment horizontal="right"/>
    </xf>
    <xf numFmtId="1" fontId="15" fillId="8" borderId="0" xfId="0" applyNumberFormat="1" applyFont="1" applyFill="1" applyAlignment="1" applyProtection="1">
      <alignment horizontal="center"/>
      <protection locked="0"/>
    </xf>
    <xf numFmtId="4" fontId="13" fillId="0" borderId="0" xfId="0" applyNumberFormat="1" applyFont="1" applyFill="1" applyAlignment="1" applyProtection="1">
      <alignment horizontal="center"/>
    </xf>
    <xf numFmtId="49" fontId="22" fillId="0" borderId="0" xfId="0" applyNumberFormat="1" applyFont="1" applyAlignment="1" applyProtection="1">
      <alignment horizontal="center"/>
    </xf>
    <xf numFmtId="1" fontId="13" fillId="0" borderId="0" xfId="0" applyNumberFormat="1" applyFont="1" applyFill="1" applyAlignment="1" applyProtection="1">
      <alignment horizontal="center"/>
    </xf>
    <xf numFmtId="166" fontId="22" fillId="0" borderId="0" xfId="0" applyNumberFormat="1" applyFont="1" applyAlignment="1" applyProtection="1">
      <alignment horizontal="center"/>
    </xf>
    <xf numFmtId="0" fontId="13" fillId="0" borderId="0" xfId="0" applyFont="1" applyFill="1" applyAlignment="1" applyProtection="1">
      <alignment horizontal="right"/>
    </xf>
    <xf numFmtId="168" fontId="13" fillId="0" borderId="0" xfId="0" applyNumberFormat="1" applyFont="1" applyFill="1" applyAlignment="1" applyProtection="1">
      <alignment horizontal="center"/>
    </xf>
    <xf numFmtId="9" fontId="13" fillId="0" borderId="0" xfId="1" applyFont="1" applyFill="1" applyAlignment="1" applyProtection="1">
      <alignment horizontal="center"/>
    </xf>
    <xf numFmtId="3" fontId="13" fillId="0" borderId="0" xfId="0" applyNumberFormat="1" applyFont="1" applyFill="1" applyAlignment="1" applyProtection="1">
      <alignment horizontal="left"/>
    </xf>
    <xf numFmtId="2" fontId="18" fillId="2" borderId="8" xfId="0" applyNumberFormat="1" applyFont="1" applyFill="1" applyBorder="1" applyAlignment="1" applyProtection="1">
      <alignment horizontal="center"/>
    </xf>
    <xf numFmtId="165" fontId="18" fillId="2" borderId="11" xfId="0" applyNumberFormat="1" applyFont="1" applyFill="1" applyBorder="1" applyAlignment="1" applyProtection="1">
      <alignment horizontal="center"/>
    </xf>
    <xf numFmtId="3" fontId="18" fillId="2" borderId="10" xfId="0" applyNumberFormat="1" applyFont="1" applyFill="1" applyBorder="1" applyAlignment="1" applyProtection="1">
      <alignment horizontal="center"/>
    </xf>
    <xf numFmtId="3" fontId="23" fillId="2" borderId="10" xfId="0" applyNumberFormat="1" applyFont="1" applyFill="1" applyBorder="1" applyAlignment="1" applyProtection="1">
      <alignment horizontal="center"/>
    </xf>
    <xf numFmtId="166" fontId="23" fillId="2" borderId="10" xfId="0" applyNumberFormat="1" applyFont="1" applyFill="1" applyBorder="1" applyAlignment="1" applyProtection="1">
      <alignment horizontal="center"/>
    </xf>
    <xf numFmtId="166" fontId="18" fillId="2" borderId="12" xfId="0" applyNumberFormat="1" applyFont="1" applyFill="1" applyBorder="1" applyAlignment="1" applyProtection="1">
      <alignment horizontal="center"/>
    </xf>
    <xf numFmtId="2" fontId="18" fillId="2" borderId="6" xfId="0" applyNumberFormat="1" applyFont="1" applyFill="1" applyBorder="1" applyAlignment="1" applyProtection="1">
      <alignment horizontal="center"/>
    </xf>
    <xf numFmtId="2" fontId="18" fillId="2" borderId="7" xfId="0" applyNumberFormat="1" applyFont="1" applyFill="1" applyBorder="1" applyAlignment="1" applyProtection="1">
      <alignment horizontal="center"/>
    </xf>
    <xf numFmtId="9" fontId="18" fillId="2" borderId="2" xfId="1" applyFont="1" applyFill="1" applyBorder="1" applyAlignment="1" applyProtection="1">
      <alignment horizontal="center"/>
    </xf>
    <xf numFmtId="2" fontId="18" fillId="2" borderId="2" xfId="0" applyNumberFormat="1" applyFont="1" applyFill="1" applyBorder="1" applyAlignment="1" applyProtection="1">
      <alignment horizontal="center"/>
    </xf>
    <xf numFmtId="3" fontId="18" fillId="2" borderId="2" xfId="0" applyNumberFormat="1" applyFont="1" applyFill="1" applyBorder="1" applyAlignment="1" applyProtection="1">
      <alignment horizontal="center"/>
    </xf>
    <xf numFmtId="165" fontId="13" fillId="0" borderId="2" xfId="0" applyNumberFormat="1" applyFont="1" applyFill="1" applyBorder="1" applyAlignment="1" applyProtection="1">
      <alignment horizontal="center"/>
    </xf>
    <xf numFmtId="2" fontId="13" fillId="0" borderId="2" xfId="0" applyNumberFormat="1" applyFont="1" applyFill="1" applyBorder="1" applyAlignment="1" applyProtection="1">
      <alignment horizontal="center"/>
    </xf>
    <xf numFmtId="2" fontId="13" fillId="14" borderId="2" xfId="0" applyNumberFormat="1" applyFont="1" applyFill="1" applyBorder="1" applyAlignment="1" applyProtection="1">
      <alignment horizontal="center"/>
    </xf>
    <xf numFmtId="165" fontId="13" fillId="14" borderId="2" xfId="0" applyNumberFormat="1" applyFont="1" applyFill="1" applyBorder="1" applyAlignment="1" applyProtection="1">
      <alignment horizontal="center"/>
    </xf>
    <xf numFmtId="3" fontId="13" fillId="14" borderId="2" xfId="0" applyNumberFormat="1" applyFont="1" applyFill="1" applyBorder="1" applyAlignment="1" applyProtection="1">
      <alignment horizontal="center"/>
    </xf>
    <xf numFmtId="166" fontId="13" fillId="14" borderId="2" xfId="0" applyNumberFormat="1" applyFont="1" applyFill="1" applyBorder="1" applyAlignment="1" applyProtection="1">
      <alignment horizontal="center"/>
    </xf>
    <xf numFmtId="2" fontId="13" fillId="2" borderId="2" xfId="0" applyNumberFormat="1" applyFont="1" applyFill="1" applyBorder="1" applyAlignment="1" applyProtection="1">
      <alignment horizontal="center"/>
    </xf>
    <xf numFmtId="2" fontId="13" fillId="2" borderId="2" xfId="0" applyNumberFormat="1" applyFont="1" applyFill="1" applyBorder="1" applyAlignment="1" applyProtection="1">
      <alignment horizontal="right"/>
    </xf>
    <xf numFmtId="1" fontId="13" fillId="0" borderId="2" xfId="0" applyNumberFormat="1" applyFont="1" applyFill="1" applyBorder="1" applyAlignment="1" applyProtection="1">
      <alignment horizontal="center"/>
    </xf>
    <xf numFmtId="2" fontId="16" fillId="0" borderId="0" xfId="0" applyNumberFormat="1" applyFont="1" applyFill="1" applyBorder="1" applyAlignment="1" applyProtection="1">
      <alignment horizontal="center"/>
    </xf>
    <xf numFmtId="2" fontId="25" fillId="22" borderId="0" xfId="0" applyNumberFormat="1" applyFont="1" applyFill="1" applyAlignment="1" applyProtection="1">
      <alignment horizontal="center"/>
    </xf>
    <xf numFmtId="0" fontId="6" fillId="12" borderId="0" xfId="0" applyFont="1" applyFill="1" applyProtection="1"/>
    <xf numFmtId="0" fontId="6" fillId="12" borderId="0" xfId="0" applyFont="1" applyFill="1" applyAlignment="1" applyProtection="1">
      <alignment horizontal="center"/>
    </xf>
    <xf numFmtId="0" fontId="5" fillId="12" borderId="0" xfId="0" applyFont="1" applyFill="1" applyProtection="1"/>
    <xf numFmtId="164" fontId="5" fillId="0" borderId="0" xfId="1" applyNumberFormat="1" applyFont="1" applyFill="1" applyAlignment="1" applyProtection="1">
      <alignment horizontal="center"/>
    </xf>
    <xf numFmtId="2" fontId="13" fillId="0" borderId="0" xfId="1" applyNumberFormat="1" applyFont="1" applyFill="1" applyAlignment="1" applyProtection="1">
      <alignment horizontal="center"/>
    </xf>
    <xf numFmtId="0" fontId="7" fillId="0" borderId="0" xfId="0" applyFont="1" applyFill="1" applyProtection="1"/>
    <xf numFmtId="164" fontId="7" fillId="0" borderId="0" xfId="1" applyNumberFormat="1" applyFont="1" applyFill="1" applyAlignment="1" applyProtection="1">
      <alignment horizontal="center"/>
    </xf>
    <xf numFmtId="2" fontId="26" fillId="0" borderId="0" xfId="1" applyNumberFormat="1" applyFont="1" applyFill="1" applyAlignment="1" applyProtection="1">
      <alignment horizontal="center"/>
    </xf>
    <xf numFmtId="0" fontId="7" fillId="3" borderId="0" xfId="0" applyFont="1" applyFill="1" applyProtection="1">
      <protection locked="0"/>
    </xf>
    <xf numFmtId="2" fontId="7" fillId="0" borderId="0" xfId="1" applyNumberFormat="1" applyFont="1" applyFill="1" applyAlignment="1" applyProtection="1">
      <alignment horizontal="right"/>
    </xf>
    <xf numFmtId="164" fontId="7" fillId="0" borderId="0" xfId="1" applyNumberFormat="1" applyFont="1" applyFill="1" applyAlignment="1" applyProtection="1">
      <alignment horizontal="left"/>
    </xf>
    <xf numFmtId="164" fontId="7" fillId="0" borderId="0" xfId="1" applyNumberFormat="1" applyFont="1" applyFill="1" applyAlignment="1" applyProtection="1">
      <alignment horizontal="right"/>
    </xf>
    <xf numFmtId="0" fontId="7" fillId="0" borderId="0" xfId="0" applyFont="1" applyFill="1" applyAlignment="1" applyProtection="1"/>
    <xf numFmtId="3" fontId="7" fillId="3" borderId="0" xfId="1" applyNumberFormat="1" applyFont="1" applyFill="1" applyAlignment="1" applyProtection="1">
      <alignment horizontal="right"/>
      <protection locked="0"/>
    </xf>
    <xf numFmtId="2" fontId="7" fillId="3" borderId="0" xfId="1" applyNumberFormat="1" applyFont="1" applyFill="1" applyAlignment="1" applyProtection="1">
      <alignment horizontal="right"/>
      <protection locked="0"/>
    </xf>
    <xf numFmtId="3" fontId="7" fillId="0" borderId="0" xfId="1" applyNumberFormat="1" applyFont="1" applyFill="1" applyAlignment="1" applyProtection="1">
      <alignment horizontal="right"/>
    </xf>
    <xf numFmtId="0" fontId="7" fillId="0" borderId="0" xfId="0" applyFont="1" applyFill="1"/>
    <xf numFmtId="0" fontId="7" fillId="0" borderId="0" xfId="0" applyFont="1" applyFill="1" applyAlignment="1" applyProtection="1">
      <alignment horizontal="right"/>
    </xf>
    <xf numFmtId="0" fontId="7" fillId="0" borderId="0" xfId="0" applyFont="1" applyFill="1" applyAlignment="1" applyProtection="1">
      <alignment horizontal="left" wrapText="1"/>
    </xf>
    <xf numFmtId="0" fontId="3" fillId="0" borderId="0" xfId="0" applyFont="1" applyAlignment="1" applyProtection="1"/>
    <xf numFmtId="0" fontId="4" fillId="0" borderId="0" xfId="0" applyFont="1" applyAlignment="1" applyProtection="1">
      <alignment horizontal="center"/>
    </xf>
    <xf numFmtId="14" fontId="5" fillId="0" borderId="0" xfId="0" applyNumberFormat="1" applyFont="1" applyFill="1" applyAlignment="1" applyProtection="1">
      <alignment horizontal="left"/>
    </xf>
    <xf numFmtId="0" fontId="6" fillId="10" borderId="0" xfId="0" applyFont="1" applyFill="1" applyAlignment="1" applyProtection="1"/>
    <xf numFmtId="0" fontId="6" fillId="4" borderId="0" xfId="0" applyFont="1" applyFill="1" applyAlignment="1" applyProtection="1"/>
    <xf numFmtId="0" fontId="5" fillId="4" borderId="0" xfId="0" applyFont="1" applyFill="1" applyAlignment="1" applyProtection="1"/>
    <xf numFmtId="0" fontId="5" fillId="0" borderId="2" xfId="0" applyFont="1" applyBorder="1" applyProtection="1"/>
    <xf numFmtId="0" fontId="5" fillId="0" borderId="5" xfId="0" applyFont="1" applyBorder="1" applyProtection="1"/>
    <xf numFmtId="0" fontId="6" fillId="0" borderId="0" xfId="0" applyFont="1" applyFill="1" applyAlignment="1" applyProtection="1"/>
    <xf numFmtId="3" fontId="5" fillId="0" borderId="0" xfId="0" applyNumberFormat="1" applyFont="1" applyFill="1" applyAlignment="1" applyProtection="1"/>
    <xf numFmtId="0" fontId="28" fillId="0" borderId="0" xfId="0" applyFont="1" applyAlignment="1" applyProtection="1">
      <alignment horizontal="center"/>
    </xf>
    <xf numFmtId="167" fontId="5" fillId="0" borderId="2" xfId="2" applyNumberFormat="1" applyFont="1" applyBorder="1" applyProtection="1">
      <protection locked="0"/>
    </xf>
    <xf numFmtId="3" fontId="5" fillId="20" borderId="0" xfId="0" applyNumberFormat="1" applyFont="1" applyFill="1" applyAlignment="1" applyProtection="1">
      <alignment horizontal="center"/>
      <protection locked="0"/>
    </xf>
    <xf numFmtId="0" fontId="6" fillId="0" borderId="1" xfId="0" applyFont="1" applyFill="1" applyBorder="1" applyAlignment="1" applyProtection="1"/>
    <xf numFmtId="0" fontId="6" fillId="0" borderId="1" xfId="0" applyFont="1" applyFill="1" applyBorder="1" applyAlignment="1" applyProtection="1">
      <alignment horizontal="center"/>
    </xf>
    <xf numFmtId="166" fontId="5" fillId="0" borderId="0" xfId="0" applyNumberFormat="1" applyFont="1" applyFill="1" applyAlignment="1" applyProtection="1">
      <alignment horizontal="center"/>
    </xf>
    <xf numFmtId="43" fontId="5" fillId="0" borderId="0" xfId="2" applyNumberFormat="1" applyFont="1" applyBorder="1" applyProtection="1"/>
    <xf numFmtId="0" fontId="5" fillId="0" borderId="0" xfId="0" applyFont="1" applyBorder="1" applyProtection="1"/>
    <xf numFmtId="0" fontId="6" fillId="5" borderId="0" xfId="0" applyFont="1" applyFill="1" applyAlignment="1" applyProtection="1"/>
    <xf numFmtId="0" fontId="5" fillId="5" borderId="0" xfId="0" applyFont="1" applyFill="1" applyAlignment="1" applyProtection="1"/>
    <xf numFmtId="164" fontId="5" fillId="2" borderId="0" xfId="1" applyNumberFormat="1" applyFont="1" applyFill="1" applyAlignment="1" applyProtection="1">
      <alignment horizontal="center"/>
      <protection locked="0"/>
    </xf>
    <xf numFmtId="164" fontId="5" fillId="0" borderId="0" xfId="1" applyNumberFormat="1" applyFont="1" applyAlignment="1" applyProtection="1">
      <alignment horizontal="center"/>
    </xf>
    <xf numFmtId="166" fontId="5" fillId="2" borderId="0" xfId="0" applyNumberFormat="1" applyFont="1" applyFill="1" applyAlignment="1" applyProtection="1">
      <alignment horizontal="center"/>
      <protection locked="0"/>
    </xf>
    <xf numFmtId="164" fontId="5" fillId="0" borderId="0" xfId="1" applyNumberFormat="1" applyFont="1" applyAlignment="1" applyProtection="1">
      <alignment horizontal="left"/>
    </xf>
    <xf numFmtId="0" fontId="6" fillId="8" borderId="0" xfId="0" applyFont="1" applyFill="1" applyAlignment="1" applyProtection="1"/>
    <xf numFmtId="0" fontId="6" fillId="0" borderId="0" xfId="0" applyFont="1" applyAlignment="1" applyProtection="1">
      <alignment horizontal="center" wrapText="1"/>
    </xf>
    <xf numFmtId="0" fontId="5" fillId="10" borderId="0" xfId="0" applyFont="1" applyFill="1" applyAlignment="1" applyProtection="1">
      <alignment horizontal="center"/>
      <protection locked="0"/>
    </xf>
    <xf numFmtId="0" fontId="8" fillId="21" borderId="0" xfId="0" applyFont="1" applyFill="1" applyProtection="1"/>
    <xf numFmtId="0" fontId="27" fillId="4" borderId="0" xfId="0" applyFont="1" applyFill="1" applyAlignment="1" applyProtection="1">
      <alignment wrapText="1"/>
    </xf>
    <xf numFmtId="0" fontId="15" fillId="7" borderId="0" xfId="0" applyFont="1" applyFill="1" applyAlignment="1" applyProtection="1">
      <alignment horizontal="center"/>
      <protection locked="0"/>
    </xf>
    <xf numFmtId="0" fontId="5" fillId="11" borderId="0" xfId="0" applyFont="1" applyFill="1" applyAlignment="1" applyProtection="1">
      <alignment horizontal="center"/>
    </xf>
    <xf numFmtId="165" fontId="5" fillId="0" borderId="0" xfId="0" applyNumberFormat="1" applyFont="1" applyBorder="1" applyAlignment="1" applyProtection="1">
      <alignment horizontal="right"/>
    </xf>
    <xf numFmtId="3" fontId="5" fillId="0" borderId="0" xfId="0" applyNumberFormat="1" applyFont="1" applyBorder="1" applyAlignment="1" applyProtection="1">
      <alignment horizontal="right"/>
    </xf>
    <xf numFmtId="0" fontId="5" fillId="0" borderId="3" xfId="0" applyFont="1" applyBorder="1" applyProtection="1"/>
    <xf numFmtId="0" fontId="5" fillId="0" borderId="4" xfId="0" applyFont="1" applyBorder="1" applyProtection="1"/>
    <xf numFmtId="167" fontId="5" fillId="0" borderId="3" xfId="2" applyNumberFormat="1" applyFont="1" applyBorder="1" applyProtection="1">
      <protection locked="0"/>
    </xf>
    <xf numFmtId="0" fontId="6" fillId="14" borderId="0" xfId="0" applyFont="1" applyFill="1" applyProtection="1"/>
    <xf numFmtId="0" fontId="5" fillId="14" borderId="0" xfId="0" applyFont="1" applyFill="1" applyProtection="1"/>
    <xf numFmtId="0" fontId="29" fillId="7" borderId="0" xfId="0" applyFont="1" applyFill="1" applyAlignment="1" applyProtection="1">
      <alignment horizontal="center"/>
      <protection locked="0"/>
    </xf>
    <xf numFmtId="0" fontId="30" fillId="7" borderId="0" xfId="0" applyFont="1" applyFill="1" applyAlignment="1" applyProtection="1">
      <alignment horizontal="center"/>
      <protection locked="0"/>
    </xf>
    <xf numFmtId="0" fontId="5" fillId="2" borderId="0" xfId="0" applyFont="1" applyFill="1" applyAlignment="1" applyProtection="1">
      <alignment horizontal="center"/>
    </xf>
    <xf numFmtId="165" fontId="5" fillId="2" borderId="0" xfId="0" applyNumberFormat="1" applyFont="1" applyFill="1" applyBorder="1" applyAlignment="1" applyProtection="1">
      <alignment horizontal="center"/>
    </xf>
    <xf numFmtId="164" fontId="5" fillId="2" borderId="0" xfId="1" applyNumberFormat="1" applyFont="1" applyFill="1" applyAlignment="1" applyProtection="1">
      <alignment horizontal="center"/>
    </xf>
    <xf numFmtId="3" fontId="5" fillId="2" borderId="0" xfId="0" applyNumberFormat="1" applyFont="1" applyFill="1" applyBorder="1" applyAlignment="1" applyProtection="1">
      <alignment horizontal="center"/>
    </xf>
    <xf numFmtId="165" fontId="5" fillId="2" borderId="0" xfId="0" applyNumberFormat="1" applyFont="1" applyFill="1" applyAlignment="1" applyProtection="1">
      <alignment horizontal="center"/>
    </xf>
    <xf numFmtId="0" fontId="6" fillId="6" borderId="0" xfId="0" applyFont="1" applyFill="1" applyProtection="1"/>
    <xf numFmtId="0" fontId="5" fillId="6" borderId="0" xfId="0" applyFont="1" applyFill="1" applyProtection="1"/>
    <xf numFmtId="0" fontId="5" fillId="9" borderId="0" xfId="0" applyFont="1" applyFill="1" applyAlignment="1" applyProtection="1">
      <alignment horizontal="center"/>
    </xf>
    <xf numFmtId="165" fontId="5" fillId="9" borderId="0" xfId="0" applyNumberFormat="1" applyFont="1" applyFill="1" applyBorder="1" applyAlignment="1" applyProtection="1">
      <alignment horizontal="center"/>
    </xf>
    <xf numFmtId="164" fontId="5" fillId="9" borderId="0" xfId="1" applyNumberFormat="1" applyFont="1" applyFill="1" applyAlignment="1" applyProtection="1">
      <alignment horizontal="center"/>
    </xf>
    <xf numFmtId="3" fontId="5" fillId="9" borderId="0" xfId="0" applyNumberFormat="1" applyFont="1" applyFill="1" applyBorder="1" applyAlignment="1" applyProtection="1">
      <alignment horizontal="center"/>
    </xf>
    <xf numFmtId="165" fontId="5" fillId="9" borderId="0" xfId="0" applyNumberFormat="1" applyFont="1" applyFill="1" applyAlignment="1" applyProtection="1">
      <alignment horizontal="center"/>
    </xf>
    <xf numFmtId="0" fontId="31" fillId="0" borderId="0" xfId="0" applyFont="1" applyProtection="1"/>
    <xf numFmtId="0" fontId="21" fillId="0" borderId="0" xfId="0" applyFont="1" applyProtection="1"/>
    <xf numFmtId="0" fontId="27" fillId="2" borderId="0" xfId="0" applyFont="1" applyFill="1" applyAlignment="1" applyProtection="1"/>
    <xf numFmtId="0" fontId="32" fillId="0" borderId="1" xfId="0" applyFont="1" applyBorder="1" applyProtection="1"/>
    <xf numFmtId="0" fontId="32" fillId="0" borderId="0" xfId="0" applyFont="1" applyProtection="1"/>
    <xf numFmtId="0" fontId="4" fillId="8" borderId="0" xfId="0" applyFont="1" applyFill="1" applyProtection="1"/>
    <xf numFmtId="0" fontId="21" fillId="0" borderId="0" xfId="0" applyFont="1" applyAlignment="1" applyProtection="1">
      <alignment horizontal="right"/>
    </xf>
    <xf numFmtId="165" fontId="21" fillId="0" borderId="0" xfId="0" applyNumberFormat="1" applyFont="1" applyBorder="1" applyAlignment="1" applyProtection="1">
      <alignment horizontal="right"/>
    </xf>
    <xf numFmtId="164" fontId="21" fillId="0" borderId="0" xfId="1" applyNumberFormat="1" applyFont="1" applyAlignment="1" applyProtection="1">
      <alignment horizontal="center"/>
    </xf>
    <xf numFmtId="3" fontId="21" fillId="0" borderId="0" xfId="0" applyNumberFormat="1" applyFont="1" applyBorder="1" applyAlignment="1" applyProtection="1">
      <alignment horizontal="right"/>
    </xf>
    <xf numFmtId="165" fontId="21" fillId="0" borderId="0" xfId="0" applyNumberFormat="1" applyFont="1" applyProtection="1"/>
    <xf numFmtId="0" fontId="4" fillId="0" borderId="0" xfId="0" applyFont="1" applyFill="1" applyProtection="1"/>
    <xf numFmtId="0" fontId="4" fillId="0" borderId="0" xfId="0" applyFont="1" applyFill="1" applyAlignment="1" applyProtection="1">
      <alignment horizontal="center"/>
    </xf>
    <xf numFmtId="0" fontId="4" fillId="0" borderId="1" xfId="0" applyFont="1" applyBorder="1" applyProtection="1"/>
    <xf numFmtId="0" fontId="21" fillId="0" borderId="1" xfId="0" applyFont="1" applyFill="1" applyBorder="1" applyAlignment="1" applyProtection="1">
      <alignment horizontal="center"/>
    </xf>
    <xf numFmtId="2" fontId="21" fillId="16" borderId="0" xfId="0" applyNumberFormat="1" applyFont="1" applyFill="1" applyAlignment="1" applyProtection="1">
      <alignment horizontal="center"/>
      <protection locked="0"/>
    </xf>
    <xf numFmtId="166" fontId="21" fillId="17" borderId="0" xfId="0" applyNumberFormat="1" applyFont="1" applyFill="1" applyAlignment="1" applyProtection="1">
      <alignment horizontal="center"/>
    </xf>
    <xf numFmtId="37" fontId="21" fillId="17" borderId="0" xfId="0" applyNumberFormat="1" applyFont="1" applyFill="1" applyAlignment="1" applyProtection="1">
      <alignment horizontal="center"/>
    </xf>
    <xf numFmtId="166" fontId="21" fillId="18" borderId="0" xfId="0" applyNumberFormat="1" applyFont="1" applyFill="1" applyAlignment="1" applyProtection="1">
      <alignment horizontal="center"/>
    </xf>
    <xf numFmtId="37" fontId="21" fillId="18" borderId="0" xfId="0" applyNumberFormat="1" applyFont="1" applyFill="1" applyAlignment="1" applyProtection="1">
      <alignment horizontal="center"/>
    </xf>
    <xf numFmtId="0" fontId="21" fillId="9" borderId="0" xfId="0" applyNumberFormat="1" applyFont="1" applyFill="1" applyAlignment="1" applyProtection="1">
      <alignment horizontal="center"/>
      <protection locked="0"/>
    </xf>
    <xf numFmtId="37" fontId="21" fillId="9" borderId="0" xfId="2" applyNumberFormat="1" applyFont="1" applyFill="1" applyAlignment="1" applyProtection="1">
      <alignment horizontal="center"/>
      <protection locked="0"/>
    </xf>
    <xf numFmtId="0" fontId="21" fillId="11" borderId="0" xfId="0" applyNumberFormat="1" applyFont="1" applyFill="1" applyAlignment="1" applyProtection="1">
      <alignment horizontal="center"/>
      <protection locked="0"/>
    </xf>
    <xf numFmtId="37" fontId="21" fillId="11" borderId="0" xfId="0" applyNumberFormat="1" applyFont="1" applyFill="1" applyAlignment="1" applyProtection="1">
      <alignment horizontal="center"/>
      <protection locked="0"/>
    </xf>
    <xf numFmtId="0" fontId="21" fillId="2" borderId="0" xfId="0" applyNumberFormat="1" applyFont="1" applyFill="1" applyAlignment="1" applyProtection="1">
      <alignment horizontal="center"/>
      <protection locked="0"/>
    </xf>
    <xf numFmtId="37" fontId="21" fillId="2" borderId="0" xfId="0" applyNumberFormat="1" applyFont="1" applyFill="1" applyAlignment="1" applyProtection="1">
      <alignment horizontal="center"/>
      <protection locked="0"/>
    </xf>
    <xf numFmtId="2" fontId="21" fillId="0" borderId="0" xfId="0" applyNumberFormat="1" applyFont="1" applyFill="1" applyAlignment="1" applyProtection="1">
      <alignment horizontal="center"/>
    </xf>
    <xf numFmtId="166" fontId="21" fillId="0" borderId="0" xfId="0" applyNumberFormat="1" applyFont="1" applyFill="1" applyAlignment="1" applyProtection="1">
      <alignment horizontal="center"/>
    </xf>
    <xf numFmtId="37" fontId="21" fillId="0" borderId="0" xfId="0" applyNumberFormat="1" applyFont="1" applyFill="1" applyAlignment="1" applyProtection="1">
      <alignment horizontal="center"/>
    </xf>
    <xf numFmtId="1" fontId="21" fillId="0" borderId="0" xfId="0" applyNumberFormat="1" applyFont="1" applyFill="1" applyAlignment="1" applyProtection="1">
      <alignment horizontal="center"/>
    </xf>
    <xf numFmtId="37" fontId="21" fillId="0" borderId="0" xfId="2" applyNumberFormat="1" applyFont="1" applyFill="1" applyAlignment="1" applyProtection="1">
      <alignment horizontal="center"/>
    </xf>
    <xf numFmtId="0" fontId="21" fillId="0" borderId="0" xfId="0" applyFont="1" applyFill="1" applyAlignment="1" applyProtection="1">
      <alignment horizontal="right"/>
    </xf>
    <xf numFmtId="2" fontId="21" fillId="0" borderId="0" xfId="0" applyNumberFormat="1" applyFont="1" applyAlignment="1" applyProtection="1">
      <alignment horizontal="center"/>
    </xf>
    <xf numFmtId="1" fontId="21" fillId="0" borderId="0" xfId="0" applyNumberFormat="1" applyFont="1" applyAlignment="1" applyProtection="1">
      <alignment horizontal="center"/>
    </xf>
    <xf numFmtId="0" fontId="21" fillId="15" borderId="0" xfId="0" applyNumberFormat="1" applyFont="1" applyFill="1" applyAlignment="1" applyProtection="1">
      <alignment horizontal="center"/>
      <protection locked="0"/>
    </xf>
    <xf numFmtId="0" fontId="21" fillId="15" borderId="0" xfId="0" applyFont="1" applyFill="1" applyAlignment="1" applyProtection="1">
      <alignment horizontal="center"/>
      <protection locked="0"/>
    </xf>
    <xf numFmtId="0" fontId="21" fillId="0" borderId="8" xfId="0" applyFont="1" applyBorder="1" applyAlignment="1" applyProtection="1">
      <alignment horizontal="center"/>
    </xf>
    <xf numFmtId="0" fontId="4" fillId="0" borderId="0" xfId="0" applyFont="1" applyProtection="1"/>
    <xf numFmtId="0" fontId="5" fillId="0" borderId="6" xfId="0" applyFont="1" applyBorder="1" applyAlignment="1" applyProtection="1">
      <alignment horizontal="center"/>
    </xf>
    <xf numFmtId="0" fontId="33" fillId="0" borderId="0" xfId="0" applyFont="1" applyAlignment="1" applyProtection="1">
      <alignment horizontal="center"/>
    </xf>
    <xf numFmtId="0" fontId="21" fillId="0" borderId="1" xfId="0" applyFont="1" applyBorder="1" applyAlignment="1" applyProtection="1">
      <alignment horizontal="center"/>
    </xf>
    <xf numFmtId="167" fontId="5" fillId="0" borderId="7" xfId="2" applyNumberFormat="1" applyFont="1" applyBorder="1" applyAlignment="1" applyProtection="1">
      <alignment horizontal="center"/>
    </xf>
    <xf numFmtId="0" fontId="34" fillId="0" borderId="1" xfId="0" applyFont="1" applyBorder="1" applyAlignment="1" applyProtection="1">
      <alignment horizontal="center"/>
    </xf>
    <xf numFmtId="0" fontId="21" fillId="0" borderId="0" xfId="0" applyFont="1" applyFill="1" applyBorder="1" applyAlignment="1" applyProtection="1">
      <alignment horizontal="center"/>
    </xf>
    <xf numFmtId="0" fontId="21" fillId="0" borderId="0" xfId="0" applyFont="1" applyFill="1" applyAlignment="1" applyProtection="1">
      <alignment horizontal="center"/>
    </xf>
    <xf numFmtId="0" fontId="21" fillId="0" borderId="0" xfId="0" applyNumberFormat="1" applyFont="1" applyFill="1" applyBorder="1" applyAlignment="1" applyProtection="1">
      <alignment horizontal="center"/>
    </xf>
    <xf numFmtId="165" fontId="21" fillId="0" borderId="0" xfId="0" applyNumberFormat="1" applyFont="1" applyFill="1" applyAlignment="1" applyProtection="1">
      <alignment horizontal="center"/>
    </xf>
    <xf numFmtId="3" fontId="21" fillId="0" borderId="0" xfId="0" applyNumberFormat="1" applyFont="1" applyFill="1" applyAlignment="1" applyProtection="1">
      <alignment horizontal="center"/>
    </xf>
    <xf numFmtId="43" fontId="21" fillId="0" borderId="6" xfId="2" applyNumberFormat="1" applyFont="1" applyBorder="1" applyAlignment="1" applyProtection="1">
      <alignment horizontal="center"/>
      <protection locked="0"/>
    </xf>
    <xf numFmtId="2" fontId="34" fillId="0" borderId="0" xfId="0" applyNumberFormat="1" applyFont="1" applyBorder="1" applyAlignment="1" applyProtection="1">
      <alignment horizontal="center"/>
    </xf>
    <xf numFmtId="0" fontId="21" fillId="0" borderId="0" xfId="0" applyNumberFormat="1" applyFont="1" applyBorder="1" applyAlignment="1" applyProtection="1">
      <alignment horizontal="center"/>
    </xf>
    <xf numFmtId="165" fontId="21" fillId="0" borderId="0" xfId="0" applyNumberFormat="1" applyFont="1" applyAlignment="1" applyProtection="1">
      <alignment horizontal="center"/>
    </xf>
    <xf numFmtId="37" fontId="21" fillId="0" borderId="0" xfId="0" applyNumberFormat="1" applyFont="1" applyAlignment="1" applyProtection="1">
      <alignment horizontal="center"/>
    </xf>
    <xf numFmtId="3" fontId="21" fillId="0" borderId="0" xfId="0" applyNumberFormat="1" applyFont="1" applyAlignment="1" applyProtection="1">
      <alignment horizontal="center"/>
    </xf>
    <xf numFmtId="2" fontId="34" fillId="0" borderId="0" xfId="0" applyNumberFormat="1" applyFont="1" applyAlignment="1" applyProtection="1">
      <alignment horizontal="center"/>
    </xf>
    <xf numFmtId="43" fontId="21" fillId="0" borderId="7" xfId="2" applyNumberFormat="1" applyFont="1" applyBorder="1" applyAlignment="1" applyProtection="1">
      <alignment horizontal="center"/>
      <protection locked="0"/>
    </xf>
    <xf numFmtId="3" fontId="21" fillId="0" borderId="0" xfId="0" applyNumberFormat="1" applyFont="1" applyAlignment="1" applyProtection="1">
      <alignment horizontal="right"/>
    </xf>
    <xf numFmtId="4" fontId="21" fillId="8" borderId="0" xfId="0" applyNumberFormat="1" applyFont="1" applyFill="1" applyAlignment="1" applyProtection="1">
      <alignment horizontal="center"/>
      <protection locked="0"/>
    </xf>
    <xf numFmtId="167" fontId="21" fillId="0" borderId="0" xfId="2" applyNumberFormat="1" applyFont="1" applyBorder="1" applyAlignment="1" applyProtection="1">
      <alignment horizontal="center"/>
      <protection locked="0"/>
    </xf>
    <xf numFmtId="3" fontId="7" fillId="0" borderId="9" xfId="0" applyNumberFormat="1" applyFont="1" applyBorder="1" applyAlignment="1" applyProtection="1">
      <alignment horizontal="center"/>
    </xf>
    <xf numFmtId="166" fontId="21" fillId="0" borderId="0" xfId="0" applyNumberFormat="1" applyFont="1" applyProtection="1"/>
    <xf numFmtId="0" fontId="35" fillId="0" borderId="0" xfId="0" applyFont="1" applyProtection="1"/>
    <xf numFmtId="14" fontId="21" fillId="0" borderId="0" xfId="0" applyNumberFormat="1" applyFont="1" applyAlignment="1" applyProtection="1">
      <alignment horizontal="left"/>
    </xf>
    <xf numFmtId="0" fontId="21" fillId="0" borderId="1" xfId="0" applyFont="1" applyBorder="1" applyProtection="1"/>
    <xf numFmtId="0" fontId="4" fillId="13" borderId="0" xfId="0" applyFont="1" applyFill="1" applyProtection="1"/>
    <xf numFmtId="0" fontId="21" fillId="0" borderId="0" xfId="0" applyFont="1" applyFill="1" applyProtection="1"/>
    <xf numFmtId="1" fontId="21" fillId="0" borderId="0" xfId="0" applyNumberFormat="1" applyFont="1" applyFill="1" applyAlignment="1" applyProtection="1">
      <alignment horizontal="center" wrapText="1"/>
    </xf>
    <xf numFmtId="37" fontId="21" fillId="0" borderId="0" xfId="0" applyNumberFormat="1" applyFont="1" applyFill="1" applyAlignment="1" applyProtection="1">
      <alignment horizontal="center" wrapText="1"/>
    </xf>
    <xf numFmtId="2" fontId="21" fillId="0" borderId="1" xfId="0" applyNumberFormat="1" applyFont="1" applyFill="1" applyBorder="1" applyAlignment="1" applyProtection="1">
      <alignment horizontal="center"/>
    </xf>
    <xf numFmtId="166" fontId="21" fillId="0" borderId="1" xfId="0" applyNumberFormat="1" applyFont="1" applyFill="1" applyBorder="1" applyAlignment="1" applyProtection="1">
      <alignment horizontal="center"/>
    </xf>
    <xf numFmtId="37" fontId="21" fillId="0" borderId="1" xfId="0" applyNumberFormat="1" applyFont="1" applyFill="1" applyBorder="1" applyAlignment="1" applyProtection="1">
      <alignment horizontal="center"/>
    </xf>
    <xf numFmtId="1" fontId="21" fillId="0" borderId="1" xfId="0" applyNumberFormat="1" applyFont="1" applyFill="1" applyBorder="1" applyAlignment="1" applyProtection="1">
      <alignment horizontal="center"/>
    </xf>
    <xf numFmtId="0" fontId="21" fillId="0" borderId="0" xfId="0" applyFont="1" applyBorder="1" applyAlignment="1" applyProtection="1">
      <alignment horizontal="center"/>
    </xf>
    <xf numFmtId="0" fontId="21" fillId="19" borderId="0" xfId="0" applyNumberFormat="1" applyFont="1" applyFill="1" applyAlignment="1" applyProtection="1">
      <alignment horizontal="center"/>
      <protection locked="0"/>
    </xf>
    <xf numFmtId="39" fontId="21" fillId="19" borderId="0" xfId="0" applyNumberFormat="1" applyFont="1" applyFill="1" applyAlignment="1" applyProtection="1">
      <alignment horizontal="center"/>
      <protection locked="0"/>
    </xf>
    <xf numFmtId="3" fontId="21" fillId="19" borderId="0" xfId="0" applyNumberFormat="1" applyFont="1" applyFill="1" applyAlignment="1" applyProtection="1">
      <alignment horizontal="center"/>
      <protection locked="0"/>
    </xf>
    <xf numFmtId="39" fontId="21" fillId="0" borderId="0" xfId="0" applyNumberFormat="1" applyFont="1" applyFill="1" applyAlignment="1" applyProtection="1">
      <alignment horizontal="center"/>
    </xf>
    <xf numFmtId="0" fontId="21" fillId="0" borderId="0" xfId="0" applyFont="1" applyAlignment="1" applyProtection="1">
      <alignment horizontal="center" wrapText="1"/>
    </xf>
    <xf numFmtId="166" fontId="21" fillId="0" borderId="0" xfId="0" applyNumberFormat="1" applyFont="1" applyAlignment="1" applyProtection="1">
      <alignment horizontal="center" wrapText="1"/>
    </xf>
    <xf numFmtId="164" fontId="21" fillId="0" borderId="0" xfId="0" applyNumberFormat="1" applyFont="1" applyAlignment="1" applyProtection="1">
      <alignment horizontal="center"/>
    </xf>
    <xf numFmtId="1" fontId="21" fillId="19" borderId="0" xfId="0" applyNumberFormat="1" applyFont="1" applyFill="1" applyAlignment="1" applyProtection="1">
      <alignment horizontal="center"/>
      <protection locked="0"/>
    </xf>
    <xf numFmtId="0" fontId="36" fillId="0" borderId="0" xfId="0" applyFont="1" applyAlignment="1" applyProtection="1">
      <alignment horizontal="left"/>
    </xf>
    <xf numFmtId="166" fontId="21" fillId="0" borderId="0" xfId="0" applyNumberFormat="1" applyFont="1" applyAlignment="1" applyProtection="1">
      <alignment horizontal="center"/>
    </xf>
    <xf numFmtId="0" fontId="7" fillId="0" borderId="0" xfId="0" applyFont="1" applyAlignment="1" applyProtection="1">
      <alignment horizontal="center"/>
    </xf>
    <xf numFmtId="166" fontId="7" fillId="0" borderId="0" xfId="0" applyNumberFormat="1" applyFont="1" applyAlignment="1" applyProtection="1">
      <alignment horizontal="center"/>
    </xf>
    <xf numFmtId="1" fontId="7" fillId="0" borderId="0" xfId="0" applyNumberFormat="1" applyFont="1" applyAlignment="1" applyProtection="1">
      <alignment horizontal="center"/>
    </xf>
    <xf numFmtId="2" fontId="7" fillId="0" borderId="0" xfId="0" applyNumberFormat="1" applyFont="1" applyAlignment="1" applyProtection="1">
      <alignment horizontal="center"/>
    </xf>
    <xf numFmtId="165" fontId="7" fillId="0" borderId="0" xfId="0" applyNumberFormat="1" applyFont="1" applyAlignment="1" applyProtection="1">
      <alignment horizontal="center"/>
    </xf>
    <xf numFmtId="37" fontId="7" fillId="0" borderId="0" xfId="0" applyNumberFormat="1" applyFont="1" applyAlignment="1" applyProtection="1">
      <alignment horizontal="center"/>
    </xf>
    <xf numFmtId="3" fontId="7" fillId="0" borderId="0" xfId="0" applyNumberFormat="1" applyFont="1" applyAlignment="1" applyProtection="1">
      <alignment horizontal="center"/>
    </xf>
    <xf numFmtId="0" fontId="4" fillId="0" borderId="0" xfId="0" applyFont="1" applyAlignment="1">
      <alignment horizontal="center"/>
    </xf>
    <xf numFmtId="0" fontId="7" fillId="0" borderId="9" xfId="0" applyFont="1" applyFill="1" applyBorder="1" applyAlignment="1">
      <alignment horizontal="center"/>
    </xf>
    <xf numFmtId="0" fontId="7" fillId="0" borderId="0" xfId="0" applyFont="1" applyFill="1" applyAlignment="1">
      <alignment horizontal="center"/>
    </xf>
    <xf numFmtId="0" fontId="3" fillId="0" borderId="0" xfId="0" applyFont="1" applyAlignment="1">
      <alignment horizontal="center"/>
    </xf>
    <xf numFmtId="0" fontId="4" fillId="0" borderId="0" xfId="0" applyFont="1" applyAlignment="1" applyProtection="1">
      <alignment horizontal="center"/>
    </xf>
    <xf numFmtId="0" fontId="3" fillId="0" borderId="0" xfId="0" applyFont="1" applyAlignment="1" applyProtection="1">
      <alignment horizontal="center"/>
    </xf>
    <xf numFmtId="0" fontId="5" fillId="2" borderId="0" xfId="0" applyFont="1" applyFill="1" applyAlignment="1" applyProtection="1">
      <alignment horizontal="left" vertical="top" wrapText="1"/>
      <protection locked="0"/>
    </xf>
    <xf numFmtId="0" fontId="5" fillId="10" borderId="0" xfId="0" applyFont="1" applyFill="1" applyAlignment="1" applyProtection="1">
      <alignment horizontal="left"/>
      <protection locked="0"/>
    </xf>
    <xf numFmtId="0" fontId="5" fillId="3" borderId="0" xfId="0" applyFont="1" applyFill="1" applyAlignment="1" applyProtection="1">
      <alignment horizontal="left" wrapText="1"/>
      <protection locked="0"/>
    </xf>
    <xf numFmtId="0" fontId="6" fillId="0" borderId="0" xfId="0" applyFont="1" applyAlignment="1" applyProtection="1">
      <alignment horizontal="right"/>
    </xf>
    <xf numFmtId="0" fontId="8" fillId="10" borderId="0" xfId="0" applyFont="1" applyFill="1" applyAlignment="1" applyProtection="1">
      <alignment horizontal="center"/>
    </xf>
    <xf numFmtId="0" fontId="5" fillId="2" borderId="0" xfId="0" applyFont="1" applyFill="1" applyAlignment="1" applyProtection="1">
      <alignment horizontal="left"/>
      <protection locked="0"/>
    </xf>
    <xf numFmtId="0" fontId="5" fillId="0" borderId="0" xfId="0" applyFont="1" applyAlignment="1" applyProtection="1">
      <alignment horizontal="center" wrapText="1"/>
    </xf>
    <xf numFmtId="0" fontId="5" fillId="2" borderId="0" xfId="0" applyFont="1" applyFill="1" applyAlignment="1" applyProtection="1">
      <alignment horizontal="left" wrapText="1"/>
      <protection locked="0"/>
    </xf>
    <xf numFmtId="14" fontId="5" fillId="10" borderId="0" xfId="0" applyNumberFormat="1" applyFont="1" applyFill="1" applyAlignment="1" applyProtection="1">
      <alignment horizontal="left"/>
      <protection locked="0"/>
    </xf>
    <xf numFmtId="0" fontId="5" fillId="2" borderId="0" xfId="0" applyFont="1" applyFill="1" applyAlignment="1" applyProtection="1">
      <alignment horizontal="center"/>
      <protection locked="0"/>
    </xf>
    <xf numFmtId="0" fontId="5" fillId="0" borderId="0" xfId="0" applyFont="1" applyFill="1" applyAlignment="1" applyProtection="1">
      <alignment horizontal="left" vertical="center" wrapText="1"/>
    </xf>
    <xf numFmtId="0" fontId="5" fillId="0" borderId="0" xfId="0" applyFont="1" applyFill="1" applyAlignment="1" applyProtection="1">
      <alignment horizontal="left" wrapText="1"/>
    </xf>
    <xf numFmtId="0" fontId="24" fillId="0" borderId="2" xfId="0" applyFont="1" applyBorder="1" applyAlignment="1" applyProtection="1">
      <alignment horizontal="center"/>
    </xf>
    <xf numFmtId="2" fontId="16" fillId="0" borderId="2" xfId="0" applyNumberFormat="1" applyFont="1" applyFill="1" applyBorder="1" applyAlignment="1" applyProtection="1">
      <alignment horizontal="center"/>
    </xf>
    <xf numFmtId="165" fontId="18" fillId="2" borderId="13" xfId="0" applyNumberFormat="1" applyFont="1" applyFill="1" applyBorder="1" applyAlignment="1" applyProtection="1">
      <alignment horizontal="center"/>
    </xf>
    <xf numFmtId="165" fontId="18" fillId="2" borderId="1" xfId="0" applyNumberFormat="1" applyFont="1" applyFill="1" applyBorder="1" applyAlignment="1" applyProtection="1">
      <alignment horizontal="center"/>
    </xf>
    <xf numFmtId="165" fontId="18" fillId="2" borderId="14" xfId="0" applyNumberFormat="1" applyFont="1" applyFill="1" applyBorder="1" applyAlignment="1" applyProtection="1">
      <alignment horizontal="center"/>
    </xf>
    <xf numFmtId="166" fontId="20" fillId="0" borderId="0" xfId="0" applyNumberFormat="1" applyFont="1" applyFill="1" applyAlignment="1" applyProtection="1">
      <alignment horizontal="center"/>
    </xf>
    <xf numFmtId="0" fontId="13" fillId="0" borderId="0" xfId="0" applyFont="1" applyFill="1" applyAlignment="1" applyProtection="1">
      <alignment horizontal="right"/>
    </xf>
    <xf numFmtId="0" fontId="13" fillId="0" borderId="0" xfId="0" applyFont="1" applyFill="1" applyAlignment="1" applyProtection="1">
      <alignment horizontal="right" wrapText="1"/>
    </xf>
    <xf numFmtId="0" fontId="6" fillId="23" borderId="0" xfId="0" applyFont="1" applyFill="1" applyAlignment="1" applyProtection="1">
      <alignment horizontal="center"/>
    </xf>
    <xf numFmtId="3" fontId="13" fillId="0" borderId="10" xfId="0" applyNumberFormat="1" applyFont="1" applyFill="1" applyBorder="1" applyAlignment="1" applyProtection="1">
      <alignment horizontal="right"/>
    </xf>
    <xf numFmtId="0" fontId="5" fillId="0" borderId="0" xfId="0" applyFont="1" applyAlignment="1">
      <alignment horizontal="center" vertical="center" wrapText="1"/>
    </xf>
    <xf numFmtId="0" fontId="19" fillId="0" borderId="0" xfId="0" applyFont="1" applyAlignment="1">
      <alignment horizontal="center" wrapText="1"/>
    </xf>
    <xf numFmtId="2" fontId="18" fillId="14" borderId="2" xfId="0" applyNumberFormat="1" applyFont="1" applyFill="1" applyBorder="1" applyAlignment="1" applyProtection="1">
      <alignment horizontal="center"/>
    </xf>
    <xf numFmtId="0" fontId="13" fillId="0" borderId="0" xfId="0" applyFont="1" applyFill="1" applyAlignment="1" applyProtection="1">
      <alignment horizontal="left"/>
    </xf>
    <xf numFmtId="0" fontId="6" fillId="12" borderId="0" xfId="0" applyFont="1" applyFill="1" applyBorder="1" applyAlignment="1" applyProtection="1">
      <alignment horizontal="center"/>
    </xf>
    <xf numFmtId="0" fontId="6" fillId="12" borderId="15" xfId="0" applyFont="1" applyFill="1" applyBorder="1" applyAlignment="1" applyProtection="1">
      <alignment horizontal="center"/>
    </xf>
    <xf numFmtId="0" fontId="5" fillId="0" borderId="0" xfId="0" applyFont="1" applyAlignment="1">
      <alignment horizontal="center"/>
    </xf>
    <xf numFmtId="0" fontId="5" fillId="0" borderId="0" xfId="0" applyFont="1" applyAlignment="1" applyProtection="1">
      <alignment horizontal="left"/>
    </xf>
    <xf numFmtId="0" fontId="11" fillId="0" borderId="0" xfId="0" applyFont="1" applyFill="1" applyAlignment="1" applyProtection="1">
      <alignment horizontal="center"/>
    </xf>
    <xf numFmtId="0" fontId="6" fillId="22" borderId="0" xfId="0" applyFont="1" applyFill="1" applyAlignment="1" applyProtection="1">
      <alignment horizontal="center"/>
    </xf>
    <xf numFmtId="3" fontId="7" fillId="0" borderId="0" xfId="0" applyNumberFormat="1" applyFont="1" applyFill="1" applyAlignment="1" applyProtection="1">
      <alignment horizontal="right"/>
    </xf>
    <xf numFmtId="0" fontId="7" fillId="0" borderId="0" xfId="0" applyFont="1" applyFill="1" applyAlignment="1" applyProtection="1">
      <alignment horizontal="right"/>
    </xf>
    <xf numFmtId="0" fontId="7" fillId="3" borderId="0" xfId="0" applyFont="1" applyFill="1" applyAlignment="1" applyProtection="1">
      <alignment horizontal="left" wrapText="1"/>
      <protection locked="0"/>
    </xf>
    <xf numFmtId="0" fontId="7" fillId="3" borderId="0" xfId="0" applyFont="1" applyFill="1" applyAlignment="1" applyProtection="1">
      <alignment horizontal="left"/>
      <protection locked="0"/>
    </xf>
    <xf numFmtId="0" fontId="7" fillId="0" borderId="0" xfId="0" applyFont="1" applyFill="1" applyAlignment="1" applyProtection="1">
      <alignment horizontal="left" wrapText="1"/>
    </xf>
    <xf numFmtId="0" fontId="11" fillId="10" borderId="0" xfId="0" applyFont="1" applyFill="1" applyAlignment="1" applyProtection="1">
      <alignment horizontal="center"/>
    </xf>
    <xf numFmtId="0" fontId="5" fillId="0" borderId="0" xfId="0" applyFont="1" applyFill="1" applyAlignment="1" applyProtection="1">
      <alignment horizontal="left"/>
    </xf>
    <xf numFmtId="14" fontId="5" fillId="0" borderId="0" xfId="0" applyNumberFormat="1" applyFont="1" applyFill="1" applyAlignment="1" applyProtection="1">
      <alignment horizontal="left"/>
    </xf>
    <xf numFmtId="0" fontId="27" fillId="4" borderId="0" xfId="0" applyFont="1" applyFill="1" applyAlignment="1" applyProtection="1">
      <alignment horizontal="center" wrapText="1"/>
    </xf>
    <xf numFmtId="0" fontId="6" fillId="6" borderId="0" xfId="0" applyFont="1" applyFill="1" applyAlignment="1" applyProtection="1">
      <alignment horizontal="center"/>
    </xf>
    <xf numFmtId="0" fontId="5" fillId="0" borderId="0" xfId="0" applyFont="1" applyAlignment="1" applyProtection="1">
      <alignment horizontal="center"/>
    </xf>
    <xf numFmtId="0" fontId="6" fillId="12" borderId="0" xfId="0" applyFont="1" applyFill="1" applyAlignment="1" applyProtection="1">
      <alignment horizontal="center"/>
    </xf>
    <xf numFmtId="0" fontId="6" fillId="14" borderId="0" xfId="0" applyFont="1" applyFill="1" applyAlignment="1" applyProtection="1">
      <alignment horizontal="center"/>
    </xf>
    <xf numFmtId="0" fontId="3" fillId="0" borderId="0" xfId="0" applyFont="1" applyFill="1" applyAlignment="1" applyProtection="1">
      <alignment horizontal="center"/>
    </xf>
    <xf numFmtId="0" fontId="4" fillId="0" borderId="0" xfId="0" applyFont="1" applyFill="1" applyAlignment="1" applyProtection="1">
      <alignment horizontal="center"/>
    </xf>
    <xf numFmtId="14" fontId="21" fillId="0" borderId="0" xfId="0" applyNumberFormat="1" applyFont="1" applyAlignment="1" applyProtection="1">
      <alignment horizontal="left"/>
    </xf>
    <xf numFmtId="0" fontId="21" fillId="0" borderId="0" xfId="0" applyFont="1" applyAlignment="1" applyProtection="1">
      <alignment horizontal="left"/>
    </xf>
    <xf numFmtId="0" fontId="21" fillId="10" borderId="0" xfId="0" applyFont="1" applyFill="1" applyAlignment="1" applyProtection="1">
      <alignment horizontal="center"/>
    </xf>
    <xf numFmtId="0" fontId="21" fillId="19" borderId="0" xfId="0" applyFont="1" applyFill="1" applyAlignment="1" applyProtection="1">
      <alignment horizontal="center"/>
    </xf>
  </cellXfs>
  <cellStyles count="3">
    <cellStyle name="Comma" xfId="2" builtinId="3"/>
    <cellStyle name="Normal" xfId="0" builtinId="0"/>
    <cellStyle name="Percent" xfId="1" builtinId="5"/>
  </cellStyles>
  <dxfs count="26">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
      <fill>
        <patternFill>
          <bgColor theme="7" tint="0.79998168889431442"/>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CC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144780</xdr:rowOff>
    </xdr:from>
    <xdr:ext cx="5684520" cy="7989570"/>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30"/>
          <a:ext cx="5684520" cy="79895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u="sng">
              <a:latin typeface="Calibri" panose="020F0502020204030204" pitchFamily="34" charset="0"/>
              <a:cs typeface="Calibri" panose="020F0502020204030204" pitchFamily="34" charset="0"/>
            </a:rPr>
            <a:t>Purpose:</a:t>
          </a:r>
        </a:p>
        <a:p>
          <a:pPr algn="l"/>
          <a:r>
            <a:rPr lang="en-US" sz="1000">
              <a:latin typeface="Calibri" panose="020F0502020204030204" pitchFamily="34" charset="0"/>
              <a:cs typeface="Calibri" panose="020F0502020204030204" pitchFamily="34" charset="0"/>
            </a:rPr>
            <a:t>This</a:t>
          </a:r>
          <a:r>
            <a:rPr lang="en-US" sz="1000" baseline="0">
              <a:latin typeface="Calibri" panose="020F0502020204030204" pitchFamily="34" charset="0"/>
              <a:cs typeface="Calibri" panose="020F0502020204030204" pitchFamily="34" charset="0"/>
            </a:rPr>
            <a:t> spreadsheet file has been created to assist in the design and review of Permeable Pavement System Projects which are seeking or have obtained funding through the State of Iowa's water quality programs.</a:t>
          </a:r>
        </a:p>
        <a:p>
          <a:pPr algn="l"/>
          <a:endParaRPr lang="en-US" sz="1000" baseline="0">
            <a:latin typeface="Calibri" panose="020F0502020204030204" pitchFamily="34" charset="0"/>
            <a:cs typeface="Calibri" panose="020F0502020204030204" pitchFamily="34" charset="0"/>
          </a:endParaRPr>
        </a:p>
        <a:p>
          <a:pPr algn="l"/>
          <a:r>
            <a:rPr lang="en-US" sz="1000" baseline="0">
              <a:latin typeface="Calibri" panose="020F0502020204030204" pitchFamily="34" charset="0"/>
              <a:cs typeface="Calibri" panose="020F0502020204030204" pitchFamily="34" charset="0"/>
            </a:rPr>
            <a:t>This document is intended to be completed by the designer to provide review agencies with project data assembled and presented for review in a consistent manner from project to project.</a:t>
          </a:r>
        </a:p>
        <a:p>
          <a:pPr algn="l"/>
          <a:endParaRPr lang="en-US" sz="1000" baseline="0">
            <a:latin typeface="Calibri" panose="020F0502020204030204" pitchFamily="34" charset="0"/>
            <a:cs typeface="Calibri" panose="020F0502020204030204" pitchFamily="34" charset="0"/>
          </a:endParaRPr>
        </a:p>
        <a:p>
          <a:pPr algn="l"/>
          <a:r>
            <a:rPr lang="en-US" sz="1000" baseline="0">
              <a:latin typeface="Calibri" panose="020F0502020204030204" pitchFamily="34" charset="0"/>
              <a:cs typeface="Calibri" panose="020F0502020204030204" pitchFamily="34" charset="0"/>
            </a:rPr>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000" baseline="0">
            <a:latin typeface="Calibri" panose="020F0502020204030204" pitchFamily="34" charset="0"/>
            <a:cs typeface="Calibri" panose="020F0502020204030204" pitchFamily="34" charset="0"/>
          </a:endParaRPr>
        </a:p>
        <a:p>
          <a:r>
            <a:rPr lang="en-US" sz="1000" b="1" u="sng" baseline="0">
              <a:latin typeface="Calibri" panose="020F0502020204030204" pitchFamily="34" charset="0"/>
              <a:cs typeface="Calibri" panose="020F0502020204030204" pitchFamily="34" charset="0"/>
            </a:rPr>
            <a:t>Contents:</a:t>
          </a:r>
        </a:p>
        <a:p>
          <a:endParaRPr lang="en-US" sz="1000" baseline="0">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70AD47">
                  <a:lumMod val="75000"/>
                </a:srgbClr>
              </a:solidFill>
              <a:effectLst/>
              <a:uLnTx/>
              <a:uFillTx/>
              <a:latin typeface="Calibri" panose="020F0502020204030204" pitchFamily="34" charset="0"/>
              <a:ea typeface="+mn-ea"/>
              <a:cs typeface="Calibri" panose="020F0502020204030204" pitchFamily="34" charset="0"/>
            </a:rPr>
            <a:t>Checklists (to be completed and provided as part of State of Iowa water quality project review):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CL_1: Site Screening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CL_2: Project Review (2 pages)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DWS: Design Worksheet Report Form</a:t>
          </a:r>
        </a:p>
        <a:p>
          <a:endParaRPr lang="en-US" sz="1000" b="0" baseline="0">
            <a:solidFill>
              <a:srgbClr val="002060"/>
            </a:solidFill>
            <a:effectLst/>
            <a:latin typeface="Calibri" panose="020F0502020204030204" pitchFamily="34" charset="0"/>
            <a:ea typeface="+mn-ea"/>
            <a:cs typeface="Calibri" panose="020F0502020204030204" pitchFamily="34" charset="0"/>
          </a:endParaRPr>
        </a:p>
        <a:p>
          <a:r>
            <a:rPr lang="en-US" sz="1000" b="0" baseline="0">
              <a:solidFill>
                <a:srgbClr val="002060"/>
              </a:solidFill>
              <a:effectLst/>
              <a:latin typeface="Calibri" panose="020F0502020204030204" pitchFamily="34" charset="0"/>
              <a:ea typeface="+mn-ea"/>
              <a:cs typeface="Calibri" panose="020F0502020204030204" pitchFamily="34" charset="0"/>
            </a:rPr>
            <a:t>Data Entry worksheets (integrated into project design reports at required stage of review):</a:t>
          </a:r>
          <a:endParaRPr lang="en-US" sz="1000">
            <a:solidFill>
              <a:srgbClr val="002060"/>
            </a:solidFill>
            <a:effectLst/>
            <a:latin typeface="Calibri" panose="020F0502020204030204" pitchFamily="34" charset="0"/>
            <a:cs typeface="Calibri" panose="020F0502020204030204" pitchFamily="34" charset="0"/>
          </a:endParaRPr>
        </a:p>
        <a:p>
          <a:pPr eaLnBrk="1" fontAlgn="auto" latinLnBrk="0" hangingPunct="1"/>
          <a:r>
            <a:rPr lang="en-US" sz="1000" baseline="0">
              <a:solidFill>
                <a:schemeClr val="tx1"/>
              </a:solidFill>
              <a:effectLst/>
              <a:latin typeface="Calibri" panose="020F0502020204030204" pitchFamily="34" charset="0"/>
              <a:ea typeface="+mn-ea"/>
              <a:cs typeface="Calibri" panose="020F0502020204030204" pitchFamily="34" charset="0"/>
            </a:rPr>
            <a:t>DE_1: Detention Design Summary*</a:t>
          </a:r>
          <a:endParaRPr lang="en-US" sz="1000">
            <a:effectLst/>
            <a:latin typeface="Calibri" panose="020F0502020204030204" pitchFamily="34" charset="0"/>
            <a:cs typeface="Calibri" panose="020F0502020204030204" pitchFamily="34" charset="0"/>
          </a:endParaRPr>
        </a:p>
        <a:p>
          <a:r>
            <a:rPr lang="en-US" sz="1000" baseline="0">
              <a:solidFill>
                <a:schemeClr val="tx1"/>
              </a:solidFill>
              <a:effectLst/>
              <a:latin typeface="Calibri" panose="020F0502020204030204" pitchFamily="34" charset="0"/>
              <a:ea typeface="+mn-ea"/>
              <a:cs typeface="Calibri" panose="020F0502020204030204" pitchFamily="34" charset="0"/>
            </a:rPr>
            <a:t>DE_2: Detention Watershed Info*</a:t>
          </a:r>
          <a:endParaRPr lang="en-US" sz="1000">
            <a:effectLst/>
            <a:latin typeface="Calibri" panose="020F0502020204030204" pitchFamily="34" charset="0"/>
            <a:cs typeface="Calibri" panose="020F0502020204030204" pitchFamily="34" charset="0"/>
          </a:endParaRPr>
        </a:p>
        <a:p>
          <a:r>
            <a:rPr lang="en-US" sz="1000" baseline="0">
              <a:solidFill>
                <a:schemeClr val="tx1"/>
              </a:solidFill>
              <a:effectLst/>
              <a:latin typeface="Calibri" panose="020F0502020204030204" pitchFamily="34" charset="0"/>
              <a:ea typeface="+mn-ea"/>
              <a:cs typeface="Calibri" panose="020F0502020204030204" pitchFamily="34" charset="0"/>
            </a:rPr>
            <a:t>DE_3: Detention Hydrology*</a:t>
          </a:r>
          <a:endParaRPr lang="en-US" sz="1000">
            <a:effectLst/>
            <a:latin typeface="Calibri" panose="020F0502020204030204" pitchFamily="34" charset="0"/>
            <a:cs typeface="Calibri" panose="020F0502020204030204" pitchFamily="34" charset="0"/>
          </a:endParaRPr>
        </a:p>
        <a:p>
          <a:r>
            <a:rPr lang="en-US" sz="1000" baseline="0">
              <a:solidFill>
                <a:schemeClr val="tx1"/>
              </a:solidFill>
              <a:effectLst/>
              <a:latin typeface="Calibri" panose="020F0502020204030204" pitchFamily="34" charset="0"/>
              <a:ea typeface="+mn-ea"/>
              <a:cs typeface="Calibri" panose="020F0502020204030204" pitchFamily="34" charset="0"/>
            </a:rPr>
            <a:t>DE_4: Results*</a:t>
          </a:r>
        </a:p>
        <a:p>
          <a:endParaRPr lang="en-US" sz="1000">
            <a:effectLst/>
            <a:latin typeface="Calibri" panose="020F0502020204030204" pitchFamily="34" charset="0"/>
            <a:cs typeface="Calibri" panose="020F0502020204030204" pitchFamily="34" charset="0"/>
          </a:endParaRPr>
        </a:p>
        <a:p>
          <a:r>
            <a:rPr lang="en-US" sz="1000" i="1" baseline="0">
              <a:latin typeface="Calibri" panose="020F0502020204030204" pitchFamily="34" charset="0"/>
              <a:cs typeface="Calibri" panose="020F0502020204030204" pitchFamily="34" charset="0"/>
            </a:rPr>
            <a:t>*Worksheets identified with a yellow spreadsheet tab may be omitted if the permeable pavement system is not being used to provide stormwater detention of storm events larger than the WQv event. If detention of these storms is planned, a separate worksheet should be provided to each separate subsurface storage system.</a:t>
          </a:r>
        </a:p>
        <a:p>
          <a:endParaRPr lang="en-US" sz="1000" i="1" baseline="0">
            <a:latin typeface="Calibri" panose="020F0502020204030204" pitchFamily="34" charset="0"/>
            <a:cs typeface="Calibri" panose="020F0502020204030204" pitchFamily="34" charset="0"/>
          </a:endParaRPr>
        </a:p>
        <a:p>
          <a:r>
            <a:rPr lang="en-US" sz="1000" b="1" u="sng" baseline="0">
              <a:solidFill>
                <a:srgbClr val="002060"/>
              </a:solidFill>
              <a:effectLst/>
              <a:latin typeface="Calibri" panose="020F0502020204030204" pitchFamily="34" charset="0"/>
              <a:ea typeface="+mn-ea"/>
              <a:cs typeface="Calibri" panose="020F0502020204030204" pitchFamily="34" charset="0"/>
            </a:rPr>
            <a:t>APPLICATION:</a:t>
          </a:r>
          <a:endParaRPr lang="en-US" sz="1000">
            <a:solidFill>
              <a:srgbClr val="002060"/>
            </a:solidFill>
            <a:effectLst/>
            <a:latin typeface="Calibri" panose="020F0502020204030204" pitchFamily="34" charset="0"/>
            <a:cs typeface="Calibri" panose="020F0502020204030204" pitchFamily="34" charset="0"/>
          </a:endParaRPr>
        </a:p>
        <a:p>
          <a:pPr eaLnBrk="1" fontAlgn="auto" latinLnBrk="0" hangingPunct="1"/>
          <a:r>
            <a:rPr lang="en-US" sz="1000" baseline="0">
              <a:solidFill>
                <a:srgbClr val="002060"/>
              </a:solidFill>
              <a:effectLst/>
              <a:latin typeface="Calibri" panose="020F0502020204030204" pitchFamily="34" charset="0"/>
              <a:ea typeface="+mn-ea"/>
              <a:cs typeface="Calibri" panose="020F0502020204030204" pitchFamily="34" charset="0"/>
            </a:rPr>
            <a:t>Use this checklist for single permeable pavement applications that are designed to satisfy the WQv event (first 1.25”) in addition to detention capabilities to handle larger storms. If designing a "simple" application (managing only WQv and draining any additional stormwater without detention) or systems that have multiple unconnected permeable pavement applications, refer to the other checklists available for these circumstances.</a:t>
          </a:r>
        </a:p>
        <a:p>
          <a:endParaRPr lang="en-US" sz="1000" i="1" baseline="0">
            <a:latin typeface="Calibri" panose="020F0502020204030204" pitchFamily="34" charset="0"/>
            <a:cs typeface="Calibri" panose="020F0502020204030204" pitchFamily="34" charset="0"/>
          </a:endParaRPr>
        </a:p>
        <a:p>
          <a:r>
            <a:rPr lang="en-US" sz="1000" b="1" u="sng" baseline="0">
              <a:latin typeface="Calibri" panose="020F0502020204030204" pitchFamily="34" charset="0"/>
              <a:cs typeface="Calibri" panose="020F0502020204030204" pitchFamily="34" charset="0"/>
            </a:rPr>
            <a:t>DISCLAIMER:</a:t>
          </a:r>
        </a:p>
        <a:p>
          <a:r>
            <a:rPr lang="en-US" sz="1000" baseline="0">
              <a:latin typeface="Calibri" panose="020F0502020204030204" pitchFamily="34" charset="0"/>
              <a:cs typeface="Calibri" panose="020F0502020204030204" pitchFamily="34" charset="0"/>
            </a:rPr>
            <a:t>This document is intended only to be used for the purposes as described above.  It is expected that designers which use this document are familiar with the Permeable Pavement Systems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000" baseline="0">
            <a:latin typeface="Calibri" panose="020F0502020204030204" pitchFamily="34" charset="0"/>
            <a:cs typeface="Calibri" panose="020F0502020204030204" pitchFamily="34" charset="0"/>
          </a:endParaRPr>
        </a:p>
        <a:p>
          <a:r>
            <a:rPr lang="en-US" sz="1000" baseline="0">
              <a:latin typeface="Calibri" panose="020F0502020204030204" pitchFamily="34" charset="0"/>
              <a:cs typeface="Calibri" panose="020F0502020204030204" pitchFamily="34" charset="0"/>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19050</xdr:rowOff>
    </xdr:from>
    <xdr:to>
      <xdr:col>16</xdr:col>
      <xdr:colOff>514350</xdr:colOff>
      <xdr:row>21</xdr:row>
      <xdr:rowOff>247650</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50"/>
          <a:ext cx="3676650" cy="3143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CL_1</a:t>
          </a:r>
          <a:r>
            <a:rPr lang="en-US" sz="1100" b="1" u="sng" baseline="0">
              <a:latin typeface="Calibri" panose="020F0502020204030204" pitchFamily="34" charset="0"/>
              <a:cs typeface="Calibri" panose="020F0502020204030204" pitchFamily="34" charset="0"/>
            </a:rPr>
            <a:t> (Screening)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a:latin typeface="Calibri" panose="020F0502020204030204" pitchFamily="34" charset="0"/>
              <a:cs typeface="Calibri" panose="020F0502020204030204" pitchFamily="34" charset="0"/>
            </a:rPr>
            <a:t>Complete Site Evaluation</a:t>
          </a:r>
          <a:r>
            <a:rPr lang="en-US" sz="1100" baseline="0">
              <a:latin typeface="Calibri" panose="020F0502020204030204" pitchFamily="34" charset="0"/>
              <a:cs typeface="Calibri" panose="020F0502020204030204" pitchFamily="34" charset="0"/>
            </a:rPr>
            <a:t> Criteria and Initial Planning information on this sheet.  Fill in light blue and yellow shaded boxes.</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latin typeface="Calibri" panose="020F0502020204030204" pitchFamily="34" charset="0"/>
              <a:cs typeface="Calibri" panose="020F0502020204030204" pitchFamily="34" charset="0"/>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latin typeface="Calibri" panose="020F0502020204030204" pitchFamily="34" charset="0"/>
              <a:cs typeface="Calibri" panose="020F0502020204030204" pitchFamily="34" charset="0"/>
            </a:rPr>
            <a:t>For initial planning items and setback requirements, refer to </a:t>
          </a:r>
          <a:r>
            <a:rPr lang="en-US" sz="1100" baseline="0">
              <a:solidFill>
                <a:sysClr val="windowText" lastClr="000000"/>
              </a:solidFill>
              <a:latin typeface="Calibri" panose="020F0502020204030204" pitchFamily="34" charset="0"/>
              <a:cs typeface="Calibri" panose="020F0502020204030204" pitchFamily="34" charset="0"/>
            </a:rPr>
            <a:t>ISWMM Chapter 8 </a:t>
          </a:r>
          <a:r>
            <a:rPr lang="en-US" sz="1100" baseline="0">
              <a:latin typeface="Calibri" panose="020F0502020204030204" pitchFamily="34" charset="0"/>
              <a:cs typeface="Calibri" panose="020F0502020204030204" pitchFamily="34" charset="0"/>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590549</xdr:colOff>
      <xdr:row>0</xdr:row>
      <xdr:rowOff>9522</xdr:rowOff>
    </xdr:from>
    <xdr:to>
      <xdr:col>19</xdr:col>
      <xdr:colOff>19050</xdr:colOff>
      <xdr:row>86</xdr:row>
      <xdr:rowOff>180975</xdr:rowOff>
    </xdr:to>
    <xdr:sp macro="" textlink="">
      <xdr:nvSpPr>
        <xdr:cNvPr id="2" name="TextBox 1">
          <a:extLst>
            <a:ext uri="{FF2B5EF4-FFF2-40B4-BE49-F238E27FC236}">
              <a16:creationId xmlns:a16="http://schemas.microsoft.com/office/drawing/2014/main" id="{E13DA7D9-F0FE-4F06-88CC-A10A877E5E85}"/>
            </a:ext>
          </a:extLst>
        </xdr:cNvPr>
        <xdr:cNvSpPr txBox="1"/>
      </xdr:nvSpPr>
      <xdr:spPr>
        <a:xfrm>
          <a:off x="8467724" y="9522"/>
          <a:ext cx="3562351" cy="1516380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DWS (Report Form) Tab:</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A15: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Enter a description or ID# for the area draining to the pavement system.</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C15: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Enter the watershed area (in </a:t>
          </a: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square feet</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E15: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Enter the % impervious cover within the area draining to the permeable paver installation. For this calculation, treat the permeable paver areas as 100% impervious.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K15: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Enter the peak runoff rate for the WQv event (Qwq) in </a:t>
          </a: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cubic feet per second (cfs),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based on designer's calculations, or best applicable value based on Table 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Cell K18: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If the practice is managing runoff from a storm other than the WQv event, enter the </a:t>
          </a:r>
          <a:r>
            <a:rPr lang="en-US" sz="1050" b="0" i="0" baseline="0">
              <a:solidFill>
                <a:srgbClr val="002060"/>
              </a:solidFill>
              <a:effectLst/>
              <a:latin typeface="Calibri" panose="020F0502020204030204" pitchFamily="34" charset="0"/>
              <a:ea typeface="+mn-ea"/>
              <a:cs typeface="Calibri" panose="020F0502020204030204" pitchFamily="34" charset="0"/>
            </a:rPr>
            <a:t>peak flow rate expected to pass through the paver surface in </a:t>
          </a:r>
          <a:r>
            <a:rPr lang="en-US" sz="1050" b="1" i="0" baseline="0">
              <a:solidFill>
                <a:srgbClr val="002060"/>
              </a:solidFill>
              <a:effectLst/>
              <a:latin typeface="Calibri" panose="020F0502020204030204" pitchFamily="34" charset="0"/>
              <a:ea typeface="+mn-ea"/>
              <a:cs typeface="Calibri" panose="020F0502020204030204" pitchFamily="34" charset="0"/>
            </a:rPr>
            <a:t>cubic feet per second (cfs)</a:t>
          </a:r>
          <a:r>
            <a:rPr kumimoji="0" lang="en-US" sz="1050" b="1"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 </a:t>
          </a:r>
          <a:r>
            <a:rPr kumimoji="0" lang="en-US" sz="1050" b="0" i="0" u="sng"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Otherwise leave blank or enter a zero (0).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If data is entered in Cell K18, the value in this cell will override WQv design values from Cell K15.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i="0" baseline="0">
              <a:solidFill>
                <a:schemeClr val="dk1"/>
              </a:solidFill>
              <a:effectLst/>
              <a:latin typeface="Calibri" panose="020F0502020204030204" pitchFamily="34" charset="0"/>
              <a:ea typeface="+mn-ea"/>
              <a:cs typeface="Calibri" panose="020F0502020204030204" pitchFamily="34" charset="0"/>
            </a:rPr>
            <a:t>Cell K19: </a:t>
          </a:r>
          <a:r>
            <a:rPr lang="en-US" sz="1050" b="0" i="0" baseline="0">
              <a:solidFill>
                <a:schemeClr val="dk1"/>
              </a:solidFill>
              <a:effectLst/>
              <a:latin typeface="Calibri" panose="020F0502020204030204" pitchFamily="34" charset="0"/>
              <a:ea typeface="+mn-ea"/>
              <a:cs typeface="Calibri" panose="020F0502020204030204" pitchFamily="34" charset="0"/>
            </a:rPr>
            <a:t>If the practice is managing runoff from a storm other than the WQv event, enter a description of the largest storm event to be managed (e.g. "1-year (CPv)", "5-year", etc.)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Cell K20: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If the practice is managing runoff from a storm other than the WQv event, enter the maximum volume of water stored based on that event </a:t>
          </a:r>
          <a:r>
            <a:rPr lang="en-US" sz="1050" b="0" i="0" baseline="0">
              <a:solidFill>
                <a:srgbClr val="002060"/>
              </a:solidFill>
              <a:effectLst/>
              <a:latin typeface="Calibri" panose="020F0502020204030204" pitchFamily="34" charset="0"/>
              <a:ea typeface="+mn-ea"/>
              <a:cs typeface="Calibri" panose="020F0502020204030204" pitchFamily="34" charset="0"/>
            </a:rPr>
            <a:t>in </a:t>
          </a:r>
          <a:r>
            <a:rPr lang="en-US" sz="1050" b="1" i="0" baseline="0">
              <a:solidFill>
                <a:srgbClr val="002060"/>
              </a:solidFill>
              <a:effectLst/>
              <a:latin typeface="Calibri" panose="020F0502020204030204" pitchFamily="34" charset="0"/>
              <a:ea typeface="+mn-ea"/>
              <a:cs typeface="Calibri" panose="020F0502020204030204" pitchFamily="34" charset="0"/>
            </a:rPr>
            <a:t>cubic feet (CF)</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 </a:t>
          </a:r>
          <a:r>
            <a:rPr kumimoji="0" lang="en-US" sz="1050" b="0" i="0" u="sng"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Otherwise leave blank or enter a zero (0).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If data is entered in Cell K20, the value in this cell will override WQv design values from Cell G15.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a:solidFill>
                <a:schemeClr val="dk1"/>
              </a:solidFill>
              <a:effectLst/>
              <a:latin typeface="Calibri" panose="020F0502020204030204" pitchFamily="34" charset="0"/>
              <a:ea typeface="+mn-ea"/>
              <a:cs typeface="Calibri" panose="020F0502020204030204" pitchFamily="34" charset="0"/>
            </a:rPr>
            <a:t>Row</a:t>
          </a:r>
          <a:r>
            <a:rPr lang="en-US" sz="1050" b="1" baseline="0">
              <a:solidFill>
                <a:schemeClr val="dk1"/>
              </a:solidFill>
              <a:effectLst/>
              <a:latin typeface="Calibri" panose="020F0502020204030204" pitchFamily="34" charset="0"/>
              <a:ea typeface="+mn-ea"/>
              <a:cs typeface="Calibri" panose="020F0502020204030204" pitchFamily="34" charset="0"/>
            </a:rPr>
            <a:t> 26 </a:t>
          </a:r>
          <a:r>
            <a:rPr lang="en-US" sz="1050" b="0" baseline="0">
              <a:solidFill>
                <a:schemeClr val="dk1"/>
              </a:solidFill>
              <a:effectLst/>
              <a:latin typeface="Calibri" panose="020F0502020204030204" pitchFamily="34" charset="0"/>
              <a:ea typeface="+mn-ea"/>
              <a:cs typeface="Calibri" panose="020F0502020204030204" pitchFamily="34" charset="0"/>
            </a:rPr>
            <a:t>calculates the minimum permeable paver surface area (App) needed to pass the design flow rate, </a:t>
          </a:r>
          <a:r>
            <a:rPr lang="en-US" sz="1050" b="0" baseline="0">
              <a:solidFill>
                <a:srgbClr val="7030A0"/>
              </a:solidFill>
              <a:effectLst/>
              <a:latin typeface="Calibri" panose="020F0502020204030204" pitchFamily="34" charset="0"/>
              <a:ea typeface="+mn-ea"/>
              <a:cs typeface="Calibri" panose="020F0502020204030204" pitchFamily="34" charset="0"/>
            </a:rPr>
            <a:t>based on ISWMM Equation C8-S1-4 on page 13 of the ISWMM Permeable Pavement System section. </a:t>
          </a:r>
          <a:endParaRPr kumimoji="0" lang="en-US" sz="1050" b="0" i="0" u="none" strike="noStrike" kern="0" cap="none" spc="0" normalizeH="0" baseline="0" noProof="0">
            <a:ln>
              <a:noFill/>
            </a:ln>
            <a:solidFill>
              <a:srgbClr val="7030A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J28: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Enter the surface area of the permeable paver installation.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a:solidFill>
                <a:srgbClr val="002060"/>
              </a:solidFill>
              <a:effectLst/>
              <a:latin typeface="Calibri" panose="020F0502020204030204" pitchFamily="34" charset="0"/>
              <a:ea typeface="+mn-ea"/>
              <a:cs typeface="Calibri" panose="020F0502020204030204" pitchFamily="34" charset="0"/>
            </a:rPr>
            <a:t>When completing Steps 5 and 6, be aware of what volume within the aggregate storage layer can be counted as storage, based on guidance on page 29 of the ISWMM Permeable Pavement System section.  </a:t>
          </a:r>
          <a:r>
            <a:rPr lang="en-US" sz="1050" u="sng">
              <a:solidFill>
                <a:srgbClr val="002060"/>
              </a:solidFill>
              <a:effectLst/>
              <a:latin typeface="Calibri" panose="020F0502020204030204" pitchFamily="34" charset="0"/>
              <a:ea typeface="+mn-ea"/>
              <a:cs typeface="Calibri" panose="020F0502020204030204" pitchFamily="34" charset="0"/>
            </a:rPr>
            <a:t>Only count the filter and storage aggregate layers. Do not count setting bed layer. </a:t>
          </a:r>
          <a:r>
            <a:rPr lang="en-US" sz="1050">
              <a:solidFill>
                <a:srgbClr val="7030A0"/>
              </a:solidFill>
              <a:effectLst/>
              <a:latin typeface="Calibri" panose="020F0502020204030204" pitchFamily="34" charset="0"/>
              <a:ea typeface="+mn-ea"/>
              <a:cs typeface="Calibri" panose="020F0502020204030204" pitchFamily="34" charset="0"/>
            </a:rPr>
            <a:t>See illustration excerpt to right.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a:solidFill>
              <a:srgbClr val="7030A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1">
              <a:solidFill>
                <a:schemeClr val="dk1"/>
              </a:solidFill>
              <a:effectLst/>
              <a:latin typeface="Calibri" panose="020F0502020204030204" pitchFamily="34" charset="0"/>
              <a:ea typeface="+mn-ea"/>
              <a:cs typeface="Calibri" panose="020F0502020204030204" pitchFamily="34" charset="0"/>
            </a:rPr>
            <a:t>Row 35: </a:t>
          </a:r>
          <a:r>
            <a:rPr lang="en-US" sz="1050" b="0">
              <a:solidFill>
                <a:schemeClr val="dk1"/>
              </a:solidFill>
              <a:effectLst/>
              <a:latin typeface="Calibri" panose="020F0502020204030204" pitchFamily="34" charset="0"/>
              <a:ea typeface="+mn-ea"/>
              <a:cs typeface="Calibri" panose="020F0502020204030204" pitchFamily="34" charset="0"/>
            </a:rPr>
            <a:t>The minimum depth</a:t>
          </a:r>
          <a:r>
            <a:rPr lang="en-US" sz="1050" b="0" baseline="0">
              <a:solidFill>
                <a:schemeClr val="dk1"/>
              </a:solidFill>
              <a:effectLst/>
              <a:latin typeface="Calibri" panose="020F0502020204030204" pitchFamily="34" charset="0"/>
              <a:ea typeface="+mn-ea"/>
              <a:cs typeface="Calibri" panose="020F0502020204030204" pitchFamily="34" charset="0"/>
            </a:rPr>
            <a:t> required is calculated based on the design treatment volume (Cell G15, unless there is data entered in Cell K20), the surface area of the practice (Cell J28) and porosity, </a:t>
          </a:r>
          <a:r>
            <a:rPr lang="en-US" sz="1050" b="0" baseline="0">
              <a:solidFill>
                <a:srgbClr val="7030A0"/>
              </a:solidFill>
              <a:effectLst/>
              <a:latin typeface="Calibri" panose="020F0502020204030204" pitchFamily="34" charset="0"/>
              <a:ea typeface="+mn-ea"/>
              <a:cs typeface="Calibri" panose="020F0502020204030204" pitchFamily="34" charset="0"/>
            </a:rPr>
            <a:t>based on ISWMM Equation C8-S1-4 on page 13 of the ISWMM Permeable Pavement System section.</a:t>
          </a:r>
          <a:r>
            <a:rPr lang="en-US" sz="1050" b="0" baseline="0">
              <a:solidFill>
                <a:schemeClr val="dk1"/>
              </a:solidFill>
              <a:effectLst/>
              <a:latin typeface="Calibri" panose="020F0502020204030204" pitchFamily="34" charset="0"/>
              <a:ea typeface="+mn-ea"/>
              <a:cs typeface="Calibri" panose="020F0502020204030204" pitchFamily="34" charset="0"/>
            </a:rPr>
            <a:t> This value is used for preliminary design, assuming the storage aggregate has the same footprint area as the permeable pavement surface. </a:t>
          </a:r>
          <a:r>
            <a:rPr lang="en-US" sz="1050" b="0" baseline="0">
              <a:solidFill>
                <a:srgbClr val="002060"/>
              </a:solidFill>
              <a:effectLst/>
              <a:latin typeface="Calibri" panose="020F0502020204030204" pitchFamily="34" charset="0"/>
              <a:ea typeface="+mn-ea"/>
              <a:cs typeface="Calibri" panose="020F0502020204030204" pitchFamily="34" charset="0"/>
            </a:rPr>
            <a:t>If the aggregate storage footprint area is larger than the paver surface area, it is possible that final storage depth may be achieved using a storage depth less than this value.</a:t>
          </a:r>
          <a:endParaRPr lang="en-US" sz="1050">
            <a:solidFill>
              <a:srgbClr val="00206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Row 39: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If the aggregate storage volume below the paver installation is rectangular in footprint area, enter the width, length and depth values in the shaded cells.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Row 43: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If the aggregate storage volume below the paver installation has an irregular footprint area, but a constant depth available for storage, enter the footprint area and depth values in the shaded cells.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I47</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 If the aggregate storage volume below the paver installation is unique in both area and depth (such as an installation with a sloped bottom below the aggregate), enter the calculated storage volume.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Attach separate documentation for how storage volumes were calculated.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E53: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Enter the footprint area of the aggregate storage (in square feet).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Cell I55:</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 Enter the length of subdrain provided (in feet).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Row 60: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If the subdrain is elevated above the bottom of the aggregate layers by more than 3" to promote percolation into the subsoil layers, enter the values to verify that drawdown time does not exceed 48 hours. The design volume to infiltrate (Cell C60) is the available volume within the aggregate layers below the flowline of the subdrain.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Percolation rate should be determined from test results of subsoils at the site location. Provide results of such tests.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a:solidFill>
              <a:sysClr val="windowText" lastClr="00000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xdr:txBody>
    </xdr:sp>
    <xdr:clientData/>
  </xdr:twoCellAnchor>
  <xdr:twoCellAnchor editAs="oneCell">
    <xdr:from>
      <xdr:col>20</xdr:col>
      <xdr:colOff>33338</xdr:colOff>
      <xdr:row>1</xdr:row>
      <xdr:rowOff>85725</xdr:rowOff>
    </xdr:from>
    <xdr:to>
      <xdr:col>25</xdr:col>
      <xdr:colOff>552450</xdr:colOff>
      <xdr:row>11</xdr:row>
      <xdr:rowOff>139406</xdr:rowOff>
    </xdr:to>
    <xdr:pic>
      <xdr:nvPicPr>
        <xdr:cNvPr id="3" name="Picture 2">
          <a:extLst>
            <a:ext uri="{FF2B5EF4-FFF2-40B4-BE49-F238E27FC236}">
              <a16:creationId xmlns:a16="http://schemas.microsoft.com/office/drawing/2014/main" id="{162B73F2-9DD1-4FCB-9C3D-34BB44D18EDC}"/>
            </a:ext>
          </a:extLst>
        </xdr:cNvPr>
        <xdr:cNvPicPr>
          <a:picLocks noChangeAspect="1"/>
        </xdr:cNvPicPr>
      </xdr:nvPicPr>
      <xdr:blipFill>
        <a:blip xmlns:r="http://schemas.openxmlformats.org/officeDocument/2006/relationships" r:embed="rId1"/>
        <a:stretch>
          <a:fillRect/>
        </a:stretch>
      </xdr:blipFill>
      <xdr:spPr>
        <a:xfrm>
          <a:off x="8634413" y="8867775"/>
          <a:ext cx="3471862" cy="1463381"/>
        </a:xfrm>
        <a:prstGeom prst="rect">
          <a:avLst/>
        </a:prstGeom>
      </xdr:spPr>
    </xdr:pic>
    <xdr:clientData/>
  </xdr:twoCellAnchor>
  <xdr:twoCellAnchor editAs="oneCell">
    <xdr:from>
      <xdr:col>20</xdr:col>
      <xdr:colOff>57150</xdr:colOff>
      <xdr:row>13</xdr:row>
      <xdr:rowOff>257176</xdr:rowOff>
    </xdr:from>
    <xdr:to>
      <xdr:col>25</xdr:col>
      <xdr:colOff>552450</xdr:colOff>
      <xdr:row>24</xdr:row>
      <xdr:rowOff>24848</xdr:rowOff>
    </xdr:to>
    <xdr:pic>
      <xdr:nvPicPr>
        <xdr:cNvPr id="4" name="Picture 3">
          <a:extLst>
            <a:ext uri="{FF2B5EF4-FFF2-40B4-BE49-F238E27FC236}">
              <a16:creationId xmlns:a16="http://schemas.microsoft.com/office/drawing/2014/main" id="{861DA603-6CBE-4BC1-B3DB-444F79E203A5}"/>
            </a:ext>
          </a:extLst>
        </xdr:cNvPr>
        <xdr:cNvPicPr>
          <a:picLocks noChangeAspect="1"/>
        </xdr:cNvPicPr>
      </xdr:nvPicPr>
      <xdr:blipFill>
        <a:blip xmlns:r="http://schemas.openxmlformats.org/officeDocument/2006/relationships" r:embed="rId2"/>
        <a:stretch>
          <a:fillRect/>
        </a:stretch>
      </xdr:blipFill>
      <xdr:spPr>
        <a:xfrm>
          <a:off x="12658725" y="2133601"/>
          <a:ext cx="3448050" cy="15964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9526</xdr:rowOff>
    </xdr:from>
    <xdr:to>
      <xdr:col>16</xdr:col>
      <xdr:colOff>133350</xdr:colOff>
      <xdr:row>8</xdr:row>
      <xdr:rowOff>171450</xdr:rowOff>
    </xdr:to>
    <xdr:sp macro="" textlink="">
      <xdr:nvSpPr>
        <xdr:cNvPr id="2" name="TextBox 1">
          <a:extLst>
            <a:ext uri="{FF2B5EF4-FFF2-40B4-BE49-F238E27FC236}">
              <a16:creationId xmlns:a16="http://schemas.microsoft.com/office/drawing/2014/main" id="{3A7F01D3-F9C8-4161-8C70-C050B947D154}"/>
            </a:ext>
          </a:extLst>
        </xdr:cNvPr>
        <xdr:cNvSpPr txBox="1"/>
      </xdr:nvSpPr>
      <xdr:spPr>
        <a:xfrm>
          <a:off x="9858375" y="180976"/>
          <a:ext cx="3676650" cy="12668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CL_2 (Project Review) Tab:</a:t>
          </a:r>
        </a:p>
        <a:p>
          <a:endParaRPr lang="en-US" sz="11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i="0">
              <a:solidFill>
                <a:sysClr val="windowText" lastClr="000000"/>
              </a:solidFill>
              <a:latin typeface="Calibri" panose="020F0502020204030204" pitchFamily="34" charset="0"/>
              <a:cs typeface="Calibri" panose="020F0502020204030204" pitchFamily="34" charset="0"/>
            </a:rPr>
            <a:t>Complete this worksheet by</a:t>
          </a:r>
          <a:r>
            <a:rPr lang="en-US" sz="1100" b="0" i="0" baseline="0">
              <a:solidFill>
                <a:sysClr val="windowText" lastClr="000000"/>
              </a:solidFill>
              <a:latin typeface="Calibri" panose="020F0502020204030204" pitchFamily="34" charset="0"/>
              <a:cs typeface="Calibri" panose="020F0502020204030204" pitchFamily="34" charset="0"/>
            </a:rPr>
            <a:t> answering all questions.</a:t>
          </a:r>
        </a:p>
        <a:p>
          <a:pPr marL="171450" indent="-171450">
            <a:buFont typeface="Arial" panose="020B0604020202020204" pitchFamily="34" charset="0"/>
            <a:buChar char="•"/>
          </a:pPr>
          <a:endParaRPr lang="en-US" sz="1100" b="0" i="0" baseline="0">
            <a:solidFill>
              <a:sysClr val="windowText" lastClr="000000"/>
            </a:solidFill>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i="0" baseline="0">
              <a:solidFill>
                <a:sysClr val="windowText" lastClr="000000"/>
              </a:solidFill>
              <a:latin typeface="Calibri" panose="020F0502020204030204" pitchFamily="34" charset="0"/>
              <a:cs typeface="Calibri" panose="020F0502020204030204" pitchFamily="34" charset="0"/>
            </a:rPr>
            <a:t>Proceed to page 2 of this worksheet.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9527</xdr:rowOff>
    </xdr:from>
    <xdr:to>
      <xdr:col>16</xdr:col>
      <xdr:colOff>133350</xdr:colOff>
      <xdr:row>7</xdr:row>
      <xdr:rowOff>28575</xdr:rowOff>
    </xdr:to>
    <xdr:sp macro="" textlink="">
      <xdr:nvSpPr>
        <xdr:cNvPr id="2" name="TextBox 1">
          <a:extLst>
            <a:ext uri="{FF2B5EF4-FFF2-40B4-BE49-F238E27FC236}">
              <a16:creationId xmlns:a16="http://schemas.microsoft.com/office/drawing/2014/main" id="{CAAE8D2B-25A6-4E60-BB60-0C87A70FFB81}"/>
            </a:ext>
          </a:extLst>
        </xdr:cNvPr>
        <xdr:cNvSpPr txBox="1"/>
      </xdr:nvSpPr>
      <xdr:spPr>
        <a:xfrm>
          <a:off x="9858375" y="180977"/>
          <a:ext cx="3676650" cy="91439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CL_2 (Project Review) Tab:</a:t>
          </a:r>
        </a:p>
        <a:p>
          <a:endParaRPr lang="en-US" sz="11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0" i="0">
              <a:solidFill>
                <a:schemeClr val="dk1"/>
              </a:solidFill>
              <a:effectLst/>
              <a:latin typeface="Calibri" panose="020F0502020204030204" pitchFamily="34" charset="0"/>
              <a:ea typeface="+mn-ea"/>
              <a:cs typeface="Calibri" panose="020F0502020204030204" pitchFamily="34" charset="0"/>
            </a:rPr>
            <a:t>Complete this worksheet by</a:t>
          </a:r>
          <a:r>
            <a:rPr lang="en-US" sz="1100" b="0" i="0" baseline="0">
              <a:solidFill>
                <a:schemeClr val="dk1"/>
              </a:solidFill>
              <a:effectLst/>
              <a:latin typeface="Calibri" panose="020F0502020204030204" pitchFamily="34" charset="0"/>
              <a:ea typeface="+mn-ea"/>
              <a:cs typeface="Calibri" panose="020F0502020204030204" pitchFamily="34" charset="0"/>
            </a:rPr>
            <a:t> answering all questions.</a:t>
          </a:r>
        </a:p>
        <a:p>
          <a:pPr marL="171450" indent="-171450">
            <a:buFont typeface="Arial" panose="020B0604020202020204" pitchFamily="34" charset="0"/>
            <a:buChar char="•"/>
          </a:pPr>
          <a:endParaRPr lang="en-US" sz="1100" b="0" i="0" baseline="0">
            <a:solidFill>
              <a:schemeClr val="dk1"/>
            </a:solidFill>
            <a:effectLst/>
            <a:latin typeface="+mn-lt"/>
            <a:ea typeface="+mn-ea"/>
            <a:cs typeface="+mn-cs"/>
          </a:endParaRPr>
        </a:p>
        <a:p>
          <a:pPr marL="171450" indent="-171450">
            <a:buFont typeface="Arial" panose="020B0604020202020204" pitchFamily="34" charset="0"/>
            <a:buChar char="•"/>
          </a:pPr>
          <a:endParaRPr lang="en-US" sz="1100" b="1" baseline="0">
            <a:solidFill>
              <a:srgbClr val="FF0000"/>
            </a:solidFill>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14</xdr:row>
      <xdr:rowOff>38098</xdr:rowOff>
    </xdr:from>
    <xdr:to>
      <xdr:col>14</xdr:col>
      <xdr:colOff>28575</xdr:colOff>
      <xdr:row>43</xdr:row>
      <xdr:rowOff>66675</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686550" y="2257423"/>
          <a:ext cx="3733800" cy="472440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 DE_1 (Detention Design Summary) Tab:</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rgbClr val="FF0000"/>
              </a:solidFill>
              <a:effectLst/>
              <a:latin typeface="Calibri" panose="020F0502020204030204" pitchFamily="34" charset="0"/>
              <a:ea typeface="+mn-ea"/>
              <a:cs typeface="Calibri" panose="020F0502020204030204" pitchFamily="34" charset="0"/>
            </a:rPr>
            <a:t>This is a summary tab worksheet. Complete Tabs DE_2 (Det Watershed Info), DE_3 (Det Hydrology) and DE_4 (Results) before completing other information on this tab.</a:t>
          </a:r>
          <a:endParaRPr lang="en-US" sz="1100">
            <a:solidFill>
              <a:srgbClr val="FF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1" baseline="0">
            <a:solidFill>
              <a:srgbClr val="FF0000"/>
            </a:solidFill>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rgbClr val="FF0000"/>
              </a:solidFill>
              <a:latin typeface="Calibri" panose="020F0502020204030204" pitchFamily="34" charset="0"/>
              <a:cs typeface="Calibri" panose="020F0502020204030204" pitchFamily="34" charset="0"/>
            </a:rPr>
            <a:t>This page only needs to be completed if this practice is used to provide stormwater detention for storms larger than the WQv event and detention routing models have been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latin typeface="Calibri" panose="020F0502020204030204" pitchFamily="34" charset="0"/>
              <a:cs typeface="Calibri" panose="020F0502020204030204" pitchFamily="34" charset="0"/>
            </a:rPr>
            <a:t>Cell F14: </a:t>
          </a:r>
          <a:r>
            <a:rPr lang="en-US" sz="1100" baseline="0">
              <a:latin typeface="Calibri" panose="020F0502020204030204" pitchFamily="34" charset="0"/>
              <a:cs typeface="Calibri" panose="020F0502020204030204" pitchFamily="34" charset="0"/>
            </a:rPr>
            <a:t>If upstream practices are being used to manage part of the WQv requirements, note that volume in the blue hatched box.</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solidFill>
                <a:srgbClr val="7030A0"/>
              </a:solidFill>
              <a:latin typeface="Calibri" panose="020F0502020204030204" pitchFamily="34" charset="0"/>
              <a:cs typeface="Calibri" panose="020F0502020204030204" pitchFamily="34" charset="0"/>
            </a:rPr>
            <a:t>If allowable release rates are not met, based on information entered on Tab DE_3 (Det Hydrology), </a:t>
          </a:r>
          <a:r>
            <a:rPr lang="en-US" sz="1100" baseline="0">
              <a:latin typeface="Calibri" panose="020F0502020204030204" pitchFamily="34" charset="0"/>
              <a:cs typeface="Calibri" panose="020F0502020204030204" pitchFamily="34" charset="0"/>
            </a:rPr>
            <a:t>a red </a:t>
          </a:r>
          <a:r>
            <a:rPr lang="en-US" sz="1100" baseline="0">
              <a:solidFill>
                <a:srgbClr val="C00000"/>
              </a:solidFill>
              <a:latin typeface="Calibri" panose="020F0502020204030204" pitchFamily="34" charset="0"/>
              <a:cs typeface="Calibri" panose="020F0502020204030204" pitchFamily="34" charset="0"/>
            </a:rPr>
            <a:t>"!"</a:t>
          </a:r>
          <a:r>
            <a:rPr lang="en-US" sz="1100" baseline="0">
              <a:latin typeface="Calibri" panose="020F0502020204030204" pitchFamily="34" charset="0"/>
              <a:cs typeface="Calibri" panose="020F0502020204030204" pitchFamily="34" charset="0"/>
            </a:rPr>
            <a:t> will appear next to the criteria</a:t>
          </a:r>
          <a:r>
            <a:rPr lang="en-US" sz="1100" u="sng" baseline="0">
              <a:latin typeface="Calibri" panose="020F0502020204030204" pitchFamily="34" charset="0"/>
              <a:cs typeface="Calibri" panose="020F0502020204030204" pitchFamily="34" charset="0"/>
            </a:rPr>
            <a:t>. If some of these parameters are not met, the stormwater management report should address why it is not feasible to meet these criteria</a:t>
          </a:r>
          <a:r>
            <a:rPr lang="en-US" sz="1100" baseline="0">
              <a:latin typeface="Calibri" panose="020F0502020204030204" pitchFamily="34" charset="0"/>
              <a:cs typeface="Calibri" panose="020F0502020204030204" pitchFamily="34" charset="0"/>
            </a:rPr>
            <a:t>, so that reviewers can decide if the design needs to be revised to meet such criteria. </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baseline="0">
              <a:latin typeface="Calibri" panose="020F0502020204030204" pitchFamily="34" charset="0"/>
              <a:cs typeface="Calibri" panose="020F0502020204030204" pitchFamily="34" charset="0"/>
            </a:rPr>
            <a:t>Local jurisdictions or grant funding sources may dictate at what stage in the design process items listed under "other information" need to be provided. </a:t>
          </a:r>
          <a:endParaRPr lang="en-US" sz="1100">
            <a:latin typeface="Calibri" panose="020F0502020204030204" pitchFamily="34" charset="0"/>
            <a:cs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0</xdr:row>
      <xdr:rowOff>9524</xdr:rowOff>
    </xdr:from>
    <xdr:to>
      <xdr:col>19</xdr:col>
      <xdr:colOff>133350</xdr:colOff>
      <xdr:row>53</xdr:row>
      <xdr:rowOff>123825</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4"/>
          <a:ext cx="3676650" cy="86963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DE_2 (Watershed Info) Tab:</a:t>
          </a:r>
        </a:p>
        <a:p>
          <a:endParaRPr lang="en-US" sz="10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1" baseline="0">
              <a:solidFill>
                <a:srgbClr val="FF0000"/>
              </a:solidFill>
              <a:effectLst/>
              <a:latin typeface="Calibri" panose="020F0502020204030204" pitchFamily="34" charset="0"/>
              <a:ea typeface="+mn-ea"/>
              <a:cs typeface="Calibri" panose="020F0502020204030204" pitchFamily="34" charset="0"/>
            </a:rPr>
            <a:t>This page only needs to be completed if this practice is used to provide stormwater detention for storms larger than the WQv event and detention routing models have been completed. A separate worksheet should be completed for each  separate subsurface storage system.</a:t>
          </a:r>
          <a:endParaRPr lang="en-US" sz="1000" b="1">
            <a:solidFill>
              <a:srgbClr val="FF0000"/>
            </a:solidFill>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a:latin typeface="Calibri" panose="020F0502020204030204" pitchFamily="34" charset="0"/>
              <a:cs typeface="Calibri" panose="020F0502020204030204" pitchFamily="34" charset="0"/>
            </a:rPr>
            <a:t>Complete Watershed Properties (acres of each land use) for the area to be served by the practice in </a:t>
          </a:r>
          <a:r>
            <a:rPr lang="en-US" sz="1000" baseline="0">
              <a:latin typeface="Calibri" panose="020F0502020204030204" pitchFamily="34" charset="0"/>
              <a:cs typeface="Calibri" panose="020F0502020204030204" pitchFamily="34" charset="0"/>
            </a:rPr>
            <a:t>gray shaded boxes.</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a:t>
          </a:r>
          <a:r>
            <a:rPr lang="en-US" sz="1000" baseline="0">
              <a:solidFill>
                <a:srgbClr val="7030A0"/>
              </a:solidFill>
              <a:latin typeface="Calibri" panose="020F0502020204030204" pitchFamily="34" charset="0"/>
              <a:cs typeface="Calibri" panose="020F0502020204030204" pitchFamily="34" charset="0"/>
            </a:rPr>
            <a:t>Refer to ISWMM for guidance on assumptions for open space soil quality (Sections 7.03, 9.08 and 3.01).</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All urban land uses should be divided into impervious and open space areas. If the % of impervious cover is not specifically known, </a:t>
          </a:r>
          <a:r>
            <a:rPr lang="en-US" sz="1000" baseline="0">
              <a:solidFill>
                <a:srgbClr val="7030A0"/>
              </a:solidFill>
              <a:effectLst/>
              <a:latin typeface="Calibri" panose="020F0502020204030204" pitchFamily="34" charset="0"/>
              <a:ea typeface="+mn-ea"/>
              <a:cs typeface="Calibri" panose="020F0502020204030204" pitchFamily="34" charset="0"/>
            </a:rPr>
            <a:t>the ISWMM Section on TR-55 or the TR-55 manual can be used as a basis to project the % impervious land cover of various urban land uses.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"Unique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not calculate the WQv volume for "Unique areas", unless the box next to the </a:t>
          </a:r>
          <a:r>
            <a:rPr lang="en-US" sz="1000" baseline="0">
              <a:solidFill>
                <a:schemeClr val="dk1"/>
              </a:solidFill>
              <a:latin typeface="Calibri" panose="020F0502020204030204" pitchFamily="34" charset="0"/>
              <a:ea typeface="+mn-ea"/>
              <a:cs typeface="Calibri" panose="020F0502020204030204" pitchFamily="34" charset="0"/>
            </a:rPr>
            <a:t>"Unique Areas Counted as 100% Impervious for WQv calculation?" is entered as </a:t>
          </a:r>
          <a:r>
            <a:rPr lang="en-US" sz="1000" b="1" u="sng" baseline="0">
              <a:solidFill>
                <a:schemeClr val="dk1"/>
              </a:solidFill>
              <a:latin typeface="Calibri" panose="020F0502020204030204" pitchFamily="34" charset="0"/>
              <a:ea typeface="+mn-ea"/>
              <a:cs typeface="Calibri" panose="020F0502020204030204" pitchFamily="34" charset="0"/>
            </a:rPr>
            <a:t>"Y"</a:t>
          </a:r>
          <a:r>
            <a:rPr lang="en-US" sz="1000" b="0" u="none" baseline="0">
              <a:solidFill>
                <a:schemeClr val="dk1"/>
              </a:solidFill>
              <a:latin typeface="Calibri" panose="020F0502020204030204" pitchFamily="34" charset="0"/>
              <a:ea typeface="+mn-ea"/>
              <a:cs typeface="Calibri" panose="020F0502020204030204" pitchFamily="34" charset="0"/>
            </a:rPr>
            <a:t> (Cell E28 and/or E44).</a:t>
          </a:r>
          <a:r>
            <a:rPr lang="en-US" sz="1000" b="0" u="none" baseline="0">
              <a:solidFill>
                <a:schemeClr val="dk1"/>
              </a:solidFill>
              <a:effectLst/>
              <a:latin typeface="Calibri" panose="020F0502020204030204" pitchFamily="34" charset="0"/>
              <a:ea typeface="+mn-ea"/>
              <a:cs typeface="Calibri" panose="020F0502020204030204" pitchFamily="34" charset="0"/>
            </a:rPr>
            <a:t> </a:t>
          </a:r>
          <a:r>
            <a:rPr lang="en-US" sz="1000" baseline="0">
              <a:solidFill>
                <a:schemeClr val="dk1"/>
              </a:solidFill>
              <a:effectLst/>
              <a:latin typeface="Calibri" panose="020F0502020204030204" pitchFamily="34" charset="0"/>
              <a:ea typeface="+mn-ea"/>
              <a:cs typeface="Calibri" panose="020F0502020204030204" pitchFamily="34" charset="0"/>
            </a:rPr>
            <a:t>If </a:t>
          </a:r>
          <a:r>
            <a:rPr lang="en-US" sz="1000" b="1" u="sng" baseline="0">
              <a:solidFill>
                <a:schemeClr val="dk1"/>
              </a:solidFill>
              <a:effectLst/>
              <a:latin typeface="Calibri" panose="020F0502020204030204" pitchFamily="34" charset="0"/>
              <a:ea typeface="+mn-ea"/>
              <a:cs typeface="Calibri" panose="020F0502020204030204" pitchFamily="34" charset="0"/>
            </a:rPr>
            <a:t>"Y"</a:t>
          </a:r>
          <a:r>
            <a:rPr lang="en-US" sz="1000" baseline="0">
              <a:solidFill>
                <a:schemeClr val="dk1"/>
              </a:solidFill>
              <a:effectLst/>
              <a:latin typeface="Calibri" panose="020F0502020204030204" pitchFamily="34" charset="0"/>
              <a:ea typeface="+mn-ea"/>
              <a:cs typeface="Calibri" panose="020F0502020204030204" pitchFamily="34" charset="0"/>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WQv volume for "Unique areas" may also be manually entered to the right of either the "Existing" or "Proposed" watershed data entry area, as applicable (provide separate documentation). When used, enter </a:t>
          </a:r>
          <a:r>
            <a:rPr lang="en-US" sz="1000" b="1" u="sng" baseline="0">
              <a:solidFill>
                <a:schemeClr val="dk1"/>
              </a:solidFill>
              <a:effectLst/>
              <a:latin typeface="Calibri" panose="020F0502020204030204" pitchFamily="34" charset="0"/>
              <a:ea typeface="+mn-ea"/>
              <a:cs typeface="Calibri" panose="020F0502020204030204" pitchFamily="34" charset="0"/>
            </a:rPr>
            <a:t>"N"</a:t>
          </a:r>
          <a:r>
            <a:rPr lang="en-US" sz="1000" baseline="0">
              <a:solidFill>
                <a:schemeClr val="dk1"/>
              </a:solidFill>
              <a:effectLst/>
              <a:latin typeface="Calibri" panose="020F0502020204030204" pitchFamily="34" charset="0"/>
              <a:ea typeface="+mn-ea"/>
              <a:cs typeface="Calibri" panose="020F0502020204030204" pitchFamily="34" charset="0"/>
            </a:rPr>
            <a:t> in the  box next to the "Unique Areas Counted as 100%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71</xdr:row>
      <xdr:rowOff>133349</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121062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a:t>
          </a:r>
          <a:r>
            <a:rPr lang="en-US" sz="1050" b="1" u="sng" baseline="0">
              <a:latin typeface="Calibri" panose="020F0502020204030204" pitchFamily="34" charset="0"/>
              <a:cs typeface="Calibri" panose="020F0502020204030204" pitchFamily="34" charset="0"/>
            </a:rPr>
            <a:t> DE_3 (Detention Hydrology) Tab</a:t>
          </a:r>
          <a:r>
            <a:rPr lang="en-US" sz="1050" b="1" u="sng">
              <a:latin typeface="Calibri" panose="020F0502020204030204" pitchFamily="34" charset="0"/>
              <a:cs typeface="Calibri" panose="020F0502020204030204" pitchFamily="34" charset="0"/>
            </a:rPr>
            <a:t>:</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This page only needs to be completed if this practice is used to provide stormwater detention for storms larger than the WQv event and detention routing models have been completed. A separate worksheet should be completed for each separate subsurface storage system.</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1"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This worksheet is used to project the amount of detention storage that would be required for various storm events, based on known allowable release rates.  This information can be used for </a:t>
          </a:r>
          <a:r>
            <a:rPr kumimoji="0" lang="en-US" sz="1050" b="0" i="0" u="sng"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preliminary</a:t>
          </a:r>
          <a:r>
            <a:rPr kumimoji="0" lang="en-US" sz="1050" b="0"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 sizing of the BMP.</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B20 - B27: </a:t>
          </a: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the rainfall data used for the model, in the blue fields.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After hydrologic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 </a:t>
          </a:r>
          <a:r>
            <a:rPr kumimoji="0" lang="en-US" sz="1050" b="0"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(Note that for small watershed areas, it is important that analyses be completed with 1-minute time step intervals.)</a:t>
          </a: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D31 and E31: </a:t>
          </a: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After the flow data has been entered, the unit peak discharge value (qu) should calculate automatically. </a:t>
          </a:r>
          <a:r>
            <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Calibri" panose="020F0502020204030204" pitchFamily="34" charset="0"/>
            </a:rPr>
            <a:t>Use this value for the graph of (qu) vs (qo/qi) in the Small Storm Hydrology section of ISWMM to determi</a:t>
          </a: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D32 and E32: </a:t>
          </a: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Entering the appropriate (qo/qi) ratio will allow the spreadsheet to solve for the maximum allowable release rate for extended detention (qo). </a:t>
          </a:r>
          <a:r>
            <a:rPr kumimoji="0" lang="en-US" sz="1050" b="0" i="0" u="none" strike="noStrike" kern="0" cap="none" spc="0" normalizeH="0" baseline="0" noProof="0">
              <a:ln>
                <a:noFill/>
              </a:ln>
              <a:solidFill>
                <a:srgbClr val="7030A0"/>
              </a:solidFill>
              <a:effectLst/>
              <a:uLnTx/>
              <a:uFillTx/>
              <a:latin typeface="Calibri" panose="020F0502020204030204" pitchFamily="34" charset="0"/>
              <a:ea typeface="+mn-ea"/>
              <a:cs typeface="Calibri" panose="020F0502020204030204" pitchFamily="34" charset="0"/>
            </a:rPr>
            <a:t>These values are interpreted from a graph in the Small Storm Hydrology section of ISWMM</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 with an example shown below the worksheet in this tab. </a:t>
          </a: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The final routing model will need to demonstrate that the allowable release rates for WQv and CPv (Cells D32 and E32) are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1"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Cell H47: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For estimation purposes, a </a:t>
          </a:r>
          <a:r>
            <a:rPr kumimoji="0" lang="en-US" sz="1050" b="1"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Factor of Safety (FS) </a:t>
          </a:r>
          <a:r>
            <a:rPr kumimoji="0" lang="en-US" sz="1050" b="0" i="0" u="none" strike="noStrike" kern="0" cap="none" spc="0" normalizeH="0" baseline="0" noProof="0">
              <a:ln>
                <a:noFill/>
              </a:ln>
              <a:solidFill>
                <a:srgbClr val="002060"/>
              </a:solidFill>
              <a:effectLst/>
              <a:uLnTx/>
              <a:uFillTx/>
              <a:latin typeface="Calibri" panose="020F0502020204030204" pitchFamily="34" charset="0"/>
              <a:ea typeface="+mn-ea"/>
              <a:cs typeface="Calibri" panose="020F0502020204030204" pitchFamily="34" charset="0"/>
            </a:rPr>
            <a:t>of 1.20 is recommended when the sides of the aggregate storage layer are nearly vertical; a FS of 1.40 is recommended if circular pipes are used to provide subsurface storage.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The default outflow rates used for storage estimation for WQv and CPv are based on the (qo) for extended detention of these events.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5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If local requirements or site characteristics require a different release rate to be used, it may be entered manually for each event to the right of the calculation table. (If allowable release rates are manually entered, the word MANUAL will appear on the checklist).</a:t>
          </a:r>
        </a:p>
      </xdr:txBody>
    </xdr:sp>
    <xdr:clientData/>
  </xdr:twoCellAnchor>
  <xdr:twoCellAnchor editAs="oneCell">
    <xdr:from>
      <xdr:col>0</xdr:col>
      <xdr:colOff>85724</xdr:colOff>
      <xdr:row>52</xdr:row>
      <xdr:rowOff>66674</xdr:rowOff>
    </xdr:from>
    <xdr:to>
      <xdr:col>8</xdr:col>
      <xdr:colOff>9524</xdr:colOff>
      <xdr:row>77</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209550</xdr:colOff>
      <xdr:row>0</xdr:row>
      <xdr:rowOff>9526</xdr:rowOff>
    </xdr:from>
    <xdr:to>
      <xdr:col>14</xdr:col>
      <xdr:colOff>0</xdr:colOff>
      <xdr:row>31</xdr:row>
      <xdr:rowOff>114300</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6"/>
          <a:ext cx="4019550" cy="56673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a:t>
          </a:r>
          <a:r>
            <a:rPr lang="en-US" sz="1100" b="1" u="sng" baseline="0">
              <a:latin typeface="Calibri" panose="020F0502020204030204" pitchFamily="34" charset="0"/>
              <a:cs typeface="Calibri" panose="020F0502020204030204" pitchFamily="34" charset="0"/>
            </a:rPr>
            <a:t> DE_4 (Results)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rgbClr val="FF0000"/>
              </a:solidFill>
              <a:effectLst/>
              <a:uLnTx/>
              <a:uFillTx/>
              <a:latin typeface="Calibri" panose="020F0502020204030204" pitchFamily="34" charset="0"/>
              <a:ea typeface="+mn-ea"/>
              <a:cs typeface="Calibri" panose="020F0502020204030204" pitchFamily="34" charset="0"/>
            </a:rPr>
            <a:t>This page only needs to be completed if this practice is used to provide stormwater detention for storms larger than the WQv event and detention routing models have been completed. A separate worksheet should be completed for each  separate subsurface storage system.</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After a stage-storage-discharge routing model for the subsurface storage has been created, enter the relevant data from the model output in the tables on this sheet. </a:t>
          </a:r>
          <a:r>
            <a:rPr kumimoji="0" lang="en-US" sz="1100" b="0" i="0" u="none" strike="noStrike" kern="0" cap="none" spc="0" normalizeH="0" baseline="0" noProof="0">
              <a:ln>
                <a:noFill/>
              </a:ln>
              <a:solidFill>
                <a:srgbClr val="7030A0"/>
              </a:solidFill>
              <a:effectLst/>
              <a:uLnTx/>
              <a:uFillTx/>
              <a:latin typeface="Calibri" panose="020F0502020204030204" pitchFamily="34" charset="0"/>
              <a:ea typeface="+mn-ea"/>
              <a:cs typeface="Calibri" panose="020F0502020204030204" pitchFamily="34" charset="0"/>
            </a:rPr>
            <a:t>Entering data here will complete report cells on Tab DE_1 (Detention Design Summary).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C15 to C22: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expected peak outflow rates from the practice calculated by the routing model for the various storm events.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D15 to D22: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the expected high water elevations within the practice calculated by the routing model for the various storm events.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E15 to E22: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the maximum storage above the lowest outlet elevation calculated by the routing model for the various storm events.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Cells C29 to C36: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Enter the delay in time between the peak inflow rate to the practice and the peak outflow rate from the practice, based on output data from the routing model.</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Calibri" panose="020F0502020204030204" pitchFamily="34" charset="0"/>
            </a:rPr>
            <a:t>The spreadsheet will calculate various metrics based on the data entered. These will quantify the peak volume of water stored, note the delay in peak flows and demonstrate the reduction in flow rates due to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pageSetUpPr fitToPage="1"/>
  </sheetPr>
  <dimension ref="A1:K68"/>
  <sheetViews>
    <sheetView tabSelected="1" view="pageBreakPreview" zoomScaleNormal="100" zoomScaleSheetLayoutView="100" workbookViewId="0">
      <selection activeCell="A2" sqref="A2:I2"/>
    </sheetView>
  </sheetViews>
  <sheetFormatPr defaultColWidth="8.85546875" defaultRowHeight="12" x14ac:dyDescent="0.2"/>
  <cols>
    <col min="1" max="3" width="8.85546875" style="10"/>
    <col min="4" max="4" width="10" style="10" customWidth="1"/>
    <col min="5" max="16384" width="8.85546875" style="10"/>
  </cols>
  <sheetData>
    <row r="1" spans="1:10" s="1" customFormat="1" ht="12.75" x14ac:dyDescent="0.2">
      <c r="A1" s="317" t="s">
        <v>268</v>
      </c>
      <c r="B1" s="317"/>
      <c r="C1" s="317"/>
      <c r="D1" s="317"/>
      <c r="E1" s="317"/>
      <c r="F1" s="317"/>
      <c r="G1" s="317"/>
      <c r="H1" s="317"/>
      <c r="I1" s="317"/>
      <c r="J1" s="317"/>
    </row>
    <row r="2" spans="1:10" s="1" customFormat="1" ht="12.75" x14ac:dyDescent="0.2">
      <c r="A2" s="314"/>
      <c r="B2" s="314"/>
      <c r="C2" s="314"/>
      <c r="D2" s="314"/>
      <c r="E2" s="314"/>
      <c r="F2" s="314"/>
      <c r="G2" s="314"/>
      <c r="H2" s="314"/>
      <c r="I2" s="314"/>
    </row>
    <row r="3" spans="1:10" s="5" customFormat="1" x14ac:dyDescent="0.2">
      <c r="A3" s="2"/>
      <c r="B3" s="3"/>
      <c r="C3" s="4"/>
      <c r="D3" s="4"/>
      <c r="E3" s="4"/>
      <c r="F3" s="4"/>
      <c r="G3" s="4"/>
      <c r="H3" s="4"/>
      <c r="I3" s="4"/>
      <c r="J3" s="2"/>
    </row>
    <row r="4" spans="1:10" s="2" customFormat="1" ht="3.6" customHeight="1" x14ac:dyDescent="0.2">
      <c r="B4" s="3"/>
      <c r="C4" s="6"/>
      <c r="D4" s="6"/>
      <c r="E4" s="6"/>
      <c r="F4" s="6"/>
      <c r="G4" s="6"/>
      <c r="H4" s="6"/>
      <c r="I4" s="6"/>
    </row>
    <row r="5" spans="1:10" x14ac:dyDescent="0.2">
      <c r="A5" s="7"/>
      <c r="B5" s="7"/>
      <c r="C5" s="4"/>
      <c r="D5" s="4"/>
      <c r="E5" s="4"/>
      <c r="F5" s="3"/>
      <c r="G5" s="8"/>
      <c r="H5" s="4"/>
      <c r="I5" s="4"/>
      <c r="J5" s="9"/>
    </row>
    <row r="6" spans="1:10" s="9" customFormat="1" ht="3" customHeight="1" x14ac:dyDescent="0.2">
      <c r="A6" s="3"/>
      <c r="B6" s="3"/>
      <c r="C6" s="6"/>
      <c r="D6" s="6"/>
      <c r="E6" s="6"/>
      <c r="F6" s="3"/>
      <c r="G6" s="6"/>
      <c r="H6" s="6"/>
      <c r="I6" s="6"/>
    </row>
    <row r="7" spans="1:10" x14ac:dyDescent="0.2">
      <c r="A7" s="7"/>
      <c r="B7" s="7"/>
      <c r="C7" s="4"/>
      <c r="D7" s="4"/>
      <c r="E7" s="4"/>
      <c r="F7" s="3"/>
      <c r="G7" s="4"/>
      <c r="H7" s="4"/>
      <c r="I7" s="4"/>
      <c r="J7" s="9"/>
    </row>
    <row r="8" spans="1:10" s="9" customFormat="1" ht="3.6" customHeight="1" x14ac:dyDescent="0.2">
      <c r="A8" s="3"/>
      <c r="B8" s="3"/>
      <c r="C8" s="6"/>
      <c r="D8" s="6"/>
      <c r="E8" s="6"/>
      <c r="F8" s="3"/>
      <c r="G8" s="6"/>
      <c r="H8" s="6"/>
      <c r="I8" s="6"/>
    </row>
    <row r="9" spans="1:10" x14ac:dyDescent="0.2">
      <c r="A9" s="7"/>
      <c r="B9" s="7"/>
      <c r="C9" s="7"/>
      <c r="D9" s="7"/>
      <c r="E9" s="7"/>
      <c r="F9" s="7"/>
      <c r="G9" s="7"/>
      <c r="H9" s="7"/>
      <c r="I9" s="7"/>
      <c r="J9" s="7"/>
    </row>
    <row r="10" spans="1:10" ht="3.6" customHeight="1" x14ac:dyDescent="0.2">
      <c r="A10" s="9"/>
      <c r="B10" s="9"/>
      <c r="C10" s="9"/>
      <c r="D10" s="9"/>
      <c r="E10" s="9"/>
      <c r="F10" s="9"/>
      <c r="G10" s="9"/>
      <c r="H10" s="9"/>
      <c r="I10" s="9"/>
      <c r="J10" s="9"/>
    </row>
    <row r="11" spans="1:10" x14ac:dyDescent="0.2">
      <c r="A11" s="11"/>
      <c r="B11" s="9"/>
      <c r="C11" s="9"/>
      <c r="D11" s="9"/>
      <c r="E11" s="9"/>
      <c r="F11" s="9"/>
      <c r="G11" s="9"/>
      <c r="H11" s="9"/>
      <c r="I11" s="9"/>
      <c r="J11" s="9"/>
    </row>
    <row r="12" spans="1:10" x14ac:dyDescent="0.2">
      <c r="A12" s="9"/>
      <c r="B12" s="9"/>
      <c r="C12" s="9"/>
      <c r="D12" s="9"/>
      <c r="E12" s="9"/>
      <c r="F12" s="9"/>
      <c r="G12" s="9"/>
      <c r="H12" s="9"/>
      <c r="I12" s="9"/>
      <c r="J12" s="9"/>
    </row>
    <row r="13" spans="1:10" x14ac:dyDescent="0.2">
      <c r="A13" s="9"/>
      <c r="B13" s="9"/>
      <c r="C13" s="9"/>
      <c r="D13" s="2"/>
      <c r="E13" s="12"/>
      <c r="F13" s="9"/>
      <c r="G13" s="9"/>
      <c r="H13" s="9"/>
      <c r="I13" s="9"/>
      <c r="J13" s="9"/>
    </row>
    <row r="14" spans="1:10" x14ac:dyDescent="0.2">
      <c r="A14" s="9"/>
      <c r="B14" s="9"/>
      <c r="C14" s="9"/>
      <c r="D14" s="9"/>
      <c r="E14" s="12"/>
      <c r="F14" s="9"/>
      <c r="G14" s="9"/>
      <c r="H14" s="9"/>
      <c r="I14" s="9"/>
      <c r="J14" s="9"/>
    </row>
    <row r="15" spans="1:10" s="9" customFormat="1" ht="3.6" customHeight="1" x14ac:dyDescent="0.2">
      <c r="E15" s="12"/>
    </row>
    <row r="16" spans="1:10" x14ac:dyDescent="0.2">
      <c r="A16" s="9"/>
      <c r="B16" s="9"/>
      <c r="C16" s="9"/>
      <c r="D16" s="9"/>
      <c r="E16" s="9"/>
      <c r="F16" s="12"/>
      <c r="G16" s="9"/>
      <c r="H16" s="9"/>
      <c r="I16" s="9"/>
      <c r="J16" s="9"/>
    </row>
    <row r="17" spans="1:10" x14ac:dyDescent="0.2">
      <c r="A17" s="9"/>
      <c r="B17" s="9"/>
      <c r="C17" s="9"/>
      <c r="D17" s="9"/>
      <c r="E17" s="9"/>
      <c r="F17" s="9"/>
      <c r="G17" s="9"/>
      <c r="H17" s="9"/>
      <c r="I17" s="9"/>
      <c r="J17" s="9"/>
    </row>
    <row r="18" spans="1:10" x14ac:dyDescent="0.2">
      <c r="A18" s="9"/>
      <c r="B18" s="9"/>
      <c r="C18" s="9"/>
      <c r="D18" s="2"/>
      <c r="E18" s="12"/>
      <c r="F18" s="2"/>
      <c r="G18" s="12"/>
      <c r="H18" s="13"/>
      <c r="I18" s="13"/>
      <c r="J18" s="9"/>
    </row>
    <row r="19" spans="1:10" x14ac:dyDescent="0.2">
      <c r="A19" s="9"/>
      <c r="B19" s="9"/>
      <c r="C19" s="9"/>
      <c r="D19" s="2"/>
      <c r="E19" s="12"/>
      <c r="F19" s="2"/>
      <c r="G19" s="12"/>
      <c r="H19" s="13"/>
      <c r="I19" s="13"/>
      <c r="J19" s="9"/>
    </row>
    <row r="20" spans="1:10" x14ac:dyDescent="0.2">
      <c r="A20" s="9"/>
      <c r="B20" s="9"/>
      <c r="C20" s="9"/>
      <c r="D20" s="9"/>
      <c r="E20" s="9"/>
      <c r="F20" s="9"/>
      <c r="G20" s="9"/>
      <c r="H20" s="9"/>
      <c r="I20" s="9"/>
      <c r="J20" s="9"/>
    </row>
    <row r="21" spans="1:10" x14ac:dyDescent="0.2">
      <c r="A21" s="9"/>
      <c r="B21" s="9"/>
      <c r="C21" s="9"/>
      <c r="D21" s="9"/>
      <c r="E21" s="9"/>
      <c r="F21" s="9"/>
      <c r="G21" s="9"/>
      <c r="H21" s="9"/>
      <c r="I21" s="9"/>
      <c r="J21" s="9"/>
    </row>
    <row r="22" spans="1:10" x14ac:dyDescent="0.2">
      <c r="A22" s="4"/>
      <c r="B22" s="4"/>
      <c r="C22" s="4"/>
      <c r="D22" s="4"/>
      <c r="E22" s="4"/>
      <c r="F22" s="4"/>
      <c r="G22" s="4"/>
      <c r="H22" s="4"/>
      <c r="I22" s="4"/>
      <c r="J22" s="4"/>
    </row>
    <row r="23" spans="1:10" x14ac:dyDescent="0.2">
      <c r="A23" s="9"/>
      <c r="B23" s="9"/>
      <c r="C23" s="9"/>
      <c r="D23" s="9"/>
      <c r="E23" s="9"/>
      <c r="F23" s="9"/>
      <c r="G23" s="9"/>
      <c r="H23" s="9"/>
      <c r="I23" s="9"/>
      <c r="J23" s="9"/>
    </row>
    <row r="24" spans="1:10" x14ac:dyDescent="0.2">
      <c r="A24" s="9"/>
      <c r="B24" s="9"/>
      <c r="C24" s="9"/>
      <c r="D24" s="2"/>
      <c r="E24" s="12"/>
      <c r="F24" s="9"/>
      <c r="G24" s="2"/>
      <c r="H24" s="12"/>
      <c r="I24" s="9"/>
      <c r="J24" s="9"/>
    </row>
    <row r="25" spans="1:10" x14ac:dyDescent="0.2">
      <c r="A25" s="9"/>
      <c r="B25" s="9"/>
      <c r="C25" s="9"/>
      <c r="D25" s="2"/>
      <c r="E25" s="12"/>
      <c r="F25" s="9"/>
      <c r="G25" s="2"/>
      <c r="H25" s="12"/>
      <c r="I25" s="9"/>
      <c r="J25" s="9"/>
    </row>
    <row r="26" spans="1:10" s="9" customFormat="1" ht="3" customHeight="1" x14ac:dyDescent="0.2">
      <c r="D26" s="2"/>
      <c r="E26" s="12"/>
      <c r="G26" s="2"/>
      <c r="H26" s="12"/>
    </row>
    <row r="27" spans="1:10" x14ac:dyDescent="0.2">
      <c r="A27" s="9"/>
      <c r="B27" s="9"/>
      <c r="C27" s="4"/>
      <c r="D27" s="4"/>
      <c r="E27" s="4"/>
      <c r="F27" s="4"/>
      <c r="G27" s="4"/>
      <c r="H27" s="4"/>
      <c r="I27" s="4"/>
      <c r="J27" s="4"/>
    </row>
    <row r="28" spans="1:10" x14ac:dyDescent="0.2">
      <c r="A28" s="9"/>
      <c r="B28" s="9"/>
      <c r="C28" s="9"/>
      <c r="D28" s="9"/>
      <c r="E28" s="9"/>
      <c r="F28" s="9"/>
      <c r="G28" s="9"/>
      <c r="H28" s="9"/>
      <c r="I28" s="9"/>
      <c r="J28" s="9"/>
    </row>
    <row r="29" spans="1:10" x14ac:dyDescent="0.2">
      <c r="A29" s="9"/>
      <c r="B29" s="9"/>
      <c r="C29" s="12"/>
      <c r="D29" s="9"/>
      <c r="E29" s="9"/>
      <c r="F29" s="9"/>
      <c r="G29" s="9"/>
      <c r="H29" s="9"/>
      <c r="I29" s="9"/>
      <c r="J29" s="9"/>
    </row>
    <row r="30" spans="1:10" x14ac:dyDescent="0.2">
      <c r="A30" s="9"/>
      <c r="B30" s="9"/>
      <c r="C30" s="9"/>
      <c r="D30" s="9"/>
      <c r="E30" s="9"/>
      <c r="F30" s="9"/>
      <c r="G30" s="9"/>
      <c r="H30" s="9"/>
      <c r="I30" s="9"/>
      <c r="J30" s="9"/>
    </row>
    <row r="31" spans="1:10" x14ac:dyDescent="0.2">
      <c r="A31" s="9"/>
      <c r="B31" s="9"/>
      <c r="C31" s="9"/>
      <c r="D31" s="9"/>
      <c r="E31" s="14"/>
      <c r="F31" s="9"/>
      <c r="G31" s="9"/>
      <c r="H31" s="9"/>
      <c r="I31" s="9"/>
      <c r="J31" s="9"/>
    </row>
    <row r="32" spans="1:10" x14ac:dyDescent="0.2">
      <c r="A32" s="9"/>
      <c r="B32" s="9"/>
      <c r="C32" s="9"/>
      <c r="D32" s="9"/>
      <c r="E32" s="9"/>
      <c r="F32" s="9"/>
      <c r="G32" s="9"/>
      <c r="H32" s="9"/>
      <c r="I32" s="9"/>
      <c r="J32" s="9"/>
    </row>
    <row r="33" spans="1:10" x14ac:dyDescent="0.2">
      <c r="A33" s="9"/>
      <c r="B33" s="9"/>
      <c r="C33" s="9"/>
      <c r="D33" s="12"/>
      <c r="E33" s="9"/>
      <c r="F33" s="9"/>
      <c r="G33" s="9"/>
      <c r="H33" s="9"/>
      <c r="I33" s="9"/>
      <c r="J33" s="9"/>
    </row>
    <row r="34" spans="1:10" x14ac:dyDescent="0.2">
      <c r="A34" s="9"/>
      <c r="B34" s="9"/>
      <c r="C34" s="9"/>
      <c r="D34" s="9"/>
      <c r="E34" s="9"/>
      <c r="F34" s="9"/>
      <c r="G34" s="9"/>
      <c r="H34" s="9"/>
      <c r="I34" s="9"/>
      <c r="J34" s="9"/>
    </row>
    <row r="35" spans="1:10" x14ac:dyDescent="0.2">
      <c r="A35" s="9"/>
      <c r="B35" s="9"/>
      <c r="C35" s="9"/>
      <c r="D35" s="9"/>
      <c r="E35" s="12"/>
      <c r="F35" s="9"/>
      <c r="G35" s="9"/>
      <c r="H35" s="9"/>
      <c r="I35" s="9"/>
      <c r="J35" s="9"/>
    </row>
    <row r="36" spans="1:10" x14ac:dyDescent="0.2">
      <c r="A36" s="9"/>
      <c r="B36" s="9"/>
      <c r="C36" s="9"/>
      <c r="D36" s="9"/>
      <c r="E36" s="9"/>
      <c r="F36" s="9"/>
      <c r="G36" s="9"/>
      <c r="H36" s="9"/>
      <c r="I36" s="9"/>
      <c r="J36" s="9"/>
    </row>
    <row r="37" spans="1:10" x14ac:dyDescent="0.2">
      <c r="A37" s="9"/>
      <c r="B37" s="9"/>
      <c r="C37" s="9"/>
      <c r="D37" s="9"/>
      <c r="E37" s="12"/>
      <c r="F37" s="9"/>
      <c r="G37" s="9"/>
      <c r="H37" s="9"/>
      <c r="I37" s="9"/>
      <c r="J37" s="9"/>
    </row>
    <row r="38" spans="1:10" x14ac:dyDescent="0.2">
      <c r="A38" s="9"/>
      <c r="B38" s="9"/>
      <c r="C38" s="9"/>
      <c r="D38" s="9"/>
      <c r="E38" s="12"/>
      <c r="F38" s="9"/>
      <c r="G38" s="9"/>
      <c r="H38" s="9"/>
      <c r="I38" s="9"/>
      <c r="J38" s="9"/>
    </row>
    <row r="39" spans="1:10" s="9" customFormat="1" ht="3.6" customHeight="1" x14ac:dyDescent="0.2">
      <c r="E39" s="12"/>
    </row>
    <row r="40" spans="1:10" x14ac:dyDescent="0.2">
      <c r="A40" s="9"/>
      <c r="B40" s="9"/>
      <c r="C40" s="9"/>
      <c r="D40" s="9"/>
      <c r="E40" s="12"/>
      <c r="F40" s="9"/>
      <c r="G40" s="9"/>
      <c r="H40" s="9"/>
      <c r="I40" s="9"/>
      <c r="J40" s="9"/>
    </row>
    <row r="41" spans="1:10" x14ac:dyDescent="0.2">
      <c r="A41" s="9"/>
      <c r="B41" s="9"/>
      <c r="C41" s="9"/>
      <c r="D41" s="9"/>
      <c r="E41" s="12"/>
      <c r="F41" s="9"/>
      <c r="G41" s="9"/>
      <c r="H41" s="9"/>
      <c r="I41" s="9"/>
      <c r="J41" s="9"/>
    </row>
    <row r="42" spans="1:10" x14ac:dyDescent="0.2">
      <c r="A42" s="9"/>
      <c r="B42" s="9"/>
      <c r="C42" s="9"/>
      <c r="D42" s="9"/>
      <c r="E42" s="9"/>
      <c r="F42" s="9"/>
      <c r="G42" s="9"/>
      <c r="H42" s="9"/>
      <c r="I42" s="9"/>
      <c r="J42" s="9"/>
    </row>
    <row r="43" spans="1:10" x14ac:dyDescent="0.2">
      <c r="A43" s="11"/>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12"/>
      <c r="D45" s="9"/>
      <c r="E45" s="12"/>
      <c r="F45" s="9"/>
      <c r="G45" s="9"/>
      <c r="H45" s="12"/>
      <c r="I45" s="9"/>
      <c r="J45" s="9"/>
    </row>
    <row r="46" spans="1:10" s="9" customFormat="1" ht="3.6" customHeight="1" x14ac:dyDescent="0.2">
      <c r="A46" s="15"/>
      <c r="B46" s="15"/>
      <c r="C46" s="12"/>
      <c r="E46" s="12"/>
      <c r="H46" s="12"/>
    </row>
    <row r="47" spans="1:10" x14ac:dyDescent="0.2">
      <c r="A47" s="15"/>
      <c r="B47" s="15"/>
      <c r="C47" s="12"/>
      <c r="D47" s="9"/>
      <c r="E47" s="4"/>
      <c r="F47" s="4"/>
      <c r="G47" s="4"/>
      <c r="H47" s="4"/>
      <c r="I47" s="4"/>
      <c r="J47" s="4"/>
    </row>
    <row r="48" spans="1:10" x14ac:dyDescent="0.2">
      <c r="A48" s="9"/>
      <c r="B48" s="9"/>
      <c r="C48" s="9"/>
      <c r="D48" s="9"/>
      <c r="E48" s="9"/>
      <c r="F48" s="9"/>
      <c r="G48" s="9"/>
      <c r="H48" s="9"/>
      <c r="I48" s="9"/>
      <c r="J48" s="9"/>
    </row>
    <row r="49" spans="1:11" x14ac:dyDescent="0.2">
      <c r="A49" s="9"/>
      <c r="B49" s="9"/>
      <c r="C49" s="9"/>
      <c r="D49" s="9"/>
      <c r="E49" s="9"/>
      <c r="F49" s="9"/>
      <c r="G49" s="9"/>
      <c r="H49" s="9"/>
      <c r="I49" s="9"/>
      <c r="J49" s="9"/>
    </row>
    <row r="50" spans="1:11" x14ac:dyDescent="0.2">
      <c r="A50" s="9"/>
      <c r="B50" s="9"/>
      <c r="C50" s="9"/>
      <c r="D50" s="9"/>
      <c r="E50" s="9"/>
      <c r="F50" s="9"/>
      <c r="G50" s="9"/>
      <c r="H50" s="9"/>
      <c r="I50" s="9"/>
      <c r="J50" s="9"/>
    </row>
    <row r="51" spans="1:11" x14ac:dyDescent="0.2">
      <c r="A51" s="9"/>
      <c r="B51" s="9"/>
      <c r="C51" s="12"/>
      <c r="D51" s="9"/>
      <c r="E51" s="9"/>
      <c r="F51" s="9"/>
      <c r="G51" s="9"/>
      <c r="H51" s="9"/>
      <c r="I51" s="9"/>
      <c r="J51" s="9"/>
    </row>
    <row r="52" spans="1:11" x14ac:dyDescent="0.2">
      <c r="A52" s="9"/>
      <c r="B52" s="9"/>
      <c r="C52" s="12"/>
      <c r="D52" s="2"/>
      <c r="E52" s="4"/>
      <c r="F52" s="4"/>
      <c r="G52" s="4"/>
      <c r="H52" s="4"/>
      <c r="I52" s="4"/>
      <c r="J52" s="4"/>
    </row>
    <row r="53" spans="1:11" x14ac:dyDescent="0.2">
      <c r="A53" s="9"/>
      <c r="B53" s="9"/>
      <c r="C53" s="12"/>
      <c r="D53" s="9"/>
      <c r="E53" s="9"/>
      <c r="F53" s="9"/>
      <c r="G53" s="9"/>
      <c r="H53" s="9"/>
      <c r="I53" s="9"/>
      <c r="J53" s="9"/>
    </row>
    <row r="54" spans="1:11" x14ac:dyDescent="0.2">
      <c r="A54" s="9"/>
      <c r="B54" s="9"/>
      <c r="C54" s="12"/>
      <c r="D54" s="2"/>
      <c r="E54" s="12"/>
      <c r="F54" s="9"/>
      <c r="G54" s="9"/>
      <c r="H54" s="9"/>
      <c r="I54" s="9"/>
      <c r="J54" s="9"/>
    </row>
    <row r="55" spans="1:11" x14ac:dyDescent="0.2">
      <c r="A55" s="9"/>
      <c r="B55" s="9"/>
      <c r="C55" s="12"/>
      <c r="D55" s="9"/>
      <c r="E55" s="9"/>
      <c r="F55" s="9"/>
      <c r="G55" s="9"/>
      <c r="H55" s="9"/>
      <c r="I55" s="9"/>
      <c r="J55" s="9"/>
    </row>
    <row r="56" spans="1:11" ht="12.75" thickBot="1" x14ac:dyDescent="0.25">
      <c r="A56" s="9"/>
      <c r="B56" s="9"/>
      <c r="C56" s="12"/>
      <c r="D56" s="9"/>
      <c r="E56" s="9"/>
      <c r="F56" s="9"/>
      <c r="G56" s="9"/>
      <c r="H56" s="9"/>
      <c r="I56" s="9"/>
      <c r="J56" s="9"/>
    </row>
    <row r="57" spans="1:11" ht="15" x14ac:dyDescent="0.25">
      <c r="A57" s="315" t="s">
        <v>307</v>
      </c>
      <c r="B57" s="315"/>
      <c r="C57" s="315"/>
      <c r="D57" s="315"/>
      <c r="E57" s="315"/>
      <c r="F57" s="315"/>
      <c r="G57" s="315"/>
      <c r="H57" s="315"/>
      <c r="I57" s="315"/>
      <c r="J57" s="315"/>
    </row>
    <row r="58" spans="1:11" ht="15" x14ac:dyDescent="0.25">
      <c r="A58" s="316" t="s">
        <v>330</v>
      </c>
      <c r="B58" s="316"/>
      <c r="C58" s="316"/>
      <c r="D58" s="316"/>
      <c r="E58" s="316"/>
      <c r="F58" s="316"/>
      <c r="G58" s="316"/>
      <c r="H58" s="316"/>
      <c r="I58" s="316"/>
      <c r="J58" s="316"/>
    </row>
    <row r="59" spans="1:11" x14ac:dyDescent="0.2">
      <c r="A59" s="9"/>
      <c r="B59" s="9"/>
      <c r="C59" s="9"/>
      <c r="D59" s="9"/>
      <c r="E59" s="9"/>
      <c r="F59" s="9"/>
      <c r="G59" s="9"/>
      <c r="H59" s="9"/>
      <c r="I59" s="9"/>
      <c r="J59" s="9"/>
    </row>
    <row r="60" spans="1:11" x14ac:dyDescent="0.2">
      <c r="A60" s="9"/>
      <c r="B60" s="9"/>
      <c r="C60" s="9"/>
      <c r="D60" s="9"/>
      <c r="E60" s="9"/>
      <c r="F60" s="16"/>
      <c r="G60" s="16"/>
      <c r="H60" s="16"/>
      <c r="I60" s="16"/>
      <c r="J60" s="16"/>
      <c r="K60" s="17"/>
    </row>
    <row r="61" spans="1:11" x14ac:dyDescent="0.2">
      <c r="A61" s="9"/>
      <c r="B61" s="9"/>
      <c r="C61" s="9"/>
      <c r="D61" s="9"/>
      <c r="E61" s="9"/>
      <c r="F61" s="16"/>
      <c r="G61" s="16"/>
      <c r="H61" s="16"/>
      <c r="I61" s="16"/>
      <c r="J61" s="16"/>
      <c r="K61" s="17"/>
    </row>
    <row r="62" spans="1:11" x14ac:dyDescent="0.2">
      <c r="A62" s="9"/>
      <c r="B62" s="9"/>
      <c r="C62" s="9"/>
      <c r="D62" s="9"/>
      <c r="E62" s="9"/>
      <c r="F62" s="9"/>
      <c r="G62" s="9"/>
      <c r="H62" s="9"/>
      <c r="I62" s="9"/>
      <c r="J62" s="9"/>
    </row>
    <row r="63" spans="1:11" x14ac:dyDescent="0.2">
      <c r="A63" s="9"/>
      <c r="B63" s="9"/>
      <c r="C63" s="9"/>
      <c r="D63" s="9"/>
      <c r="E63" s="12"/>
      <c r="F63" s="9"/>
      <c r="G63" s="9"/>
      <c r="H63" s="9"/>
      <c r="I63" s="9"/>
      <c r="J63" s="9"/>
    </row>
    <row r="64" spans="1:11" x14ac:dyDescent="0.2">
      <c r="A64" s="9"/>
      <c r="B64" s="9"/>
      <c r="C64" s="9"/>
      <c r="D64" s="9"/>
      <c r="E64" s="12"/>
      <c r="F64" s="9"/>
      <c r="G64" s="9"/>
      <c r="H64" s="9"/>
      <c r="I64" s="9"/>
      <c r="J64" s="9"/>
    </row>
    <row r="65" spans="1:10" x14ac:dyDescent="0.2">
      <c r="A65" s="9"/>
      <c r="B65" s="9"/>
      <c r="C65" s="9"/>
      <c r="D65" s="9"/>
      <c r="E65" s="12"/>
      <c r="F65" s="9"/>
      <c r="G65" s="9"/>
      <c r="H65" s="9"/>
      <c r="I65" s="9"/>
      <c r="J65" s="9"/>
    </row>
    <row r="66" spans="1:10" x14ac:dyDescent="0.2">
      <c r="A66" s="9"/>
      <c r="B66" s="9"/>
      <c r="C66" s="9"/>
      <c r="D66" s="9"/>
      <c r="E66" s="12"/>
      <c r="F66" s="9"/>
      <c r="G66" s="9"/>
      <c r="H66" s="9"/>
      <c r="I66" s="9"/>
      <c r="J66" s="9"/>
    </row>
    <row r="67" spans="1:10" x14ac:dyDescent="0.2">
      <c r="A67" s="9"/>
      <c r="B67" s="9"/>
      <c r="C67" s="9"/>
      <c r="D67" s="9"/>
      <c r="E67" s="12"/>
      <c r="F67" s="9"/>
      <c r="G67" s="9"/>
      <c r="H67" s="9"/>
      <c r="I67" s="9"/>
      <c r="J67" s="9"/>
    </row>
    <row r="68" spans="1:10" x14ac:dyDescent="0.2">
      <c r="A68" s="9"/>
      <c r="B68" s="9"/>
      <c r="C68" s="9"/>
      <c r="D68" s="9"/>
      <c r="E68" s="12"/>
      <c r="F68" s="9"/>
      <c r="G68" s="9"/>
      <c r="H68" s="9"/>
      <c r="I68" s="9"/>
      <c r="J68" s="9"/>
    </row>
  </sheetData>
  <sheetProtection algorithmName="SHA-512" hashValue="Vmrzi3iXL7Gh/MMHL8jzgvZEik3jX+d7FhBinUsRaSbzaOS6L1ZmIxCINDU90wVpmdniiekEHCZB9ANtR8HiXw==" saltValue="9qDqR+tl7ZXXyjbTcaOyaA==" spinCount="100000" sheet="1" selectLockedCells="1" selectUnlockedCells="1"/>
  <mergeCells count="4">
    <mergeCell ref="A2:I2"/>
    <mergeCell ref="A57:J57"/>
    <mergeCell ref="A58:J58"/>
    <mergeCell ref="A1:J1"/>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L80"/>
  <sheetViews>
    <sheetView view="pageBreakPreview" zoomScaleNormal="100" zoomScaleSheetLayoutView="100" workbookViewId="0">
      <selection activeCell="E31" sqref="E31"/>
    </sheetView>
  </sheetViews>
  <sheetFormatPr defaultColWidth="8.85546875" defaultRowHeight="12" x14ac:dyDescent="0.2"/>
  <cols>
    <col min="1" max="3" width="8.85546875" style="27"/>
    <col min="4" max="4" width="10" style="27" customWidth="1"/>
    <col min="5" max="11" width="8.85546875" style="27"/>
    <col min="12" max="12" width="12" style="22" customWidth="1"/>
    <col min="13" max="16384" width="8.85546875" style="27"/>
  </cols>
  <sheetData>
    <row r="1" spans="1:12" s="18" customFormat="1" ht="12.75" x14ac:dyDescent="0.2">
      <c r="A1" s="319" t="s">
        <v>268</v>
      </c>
      <c r="B1" s="319"/>
      <c r="C1" s="319"/>
      <c r="D1" s="319"/>
      <c r="E1" s="319"/>
      <c r="F1" s="319"/>
      <c r="G1" s="319"/>
      <c r="H1" s="319"/>
      <c r="I1" s="319"/>
      <c r="J1" s="319"/>
      <c r="L1" s="19"/>
    </row>
    <row r="2" spans="1:12" s="18" customFormat="1" ht="12.75" x14ac:dyDescent="0.2">
      <c r="A2" s="318" t="s">
        <v>309</v>
      </c>
      <c r="B2" s="318"/>
      <c r="C2" s="318"/>
      <c r="D2" s="318"/>
      <c r="E2" s="318"/>
      <c r="F2" s="318"/>
      <c r="G2" s="318"/>
      <c r="H2" s="318"/>
      <c r="I2" s="318"/>
      <c r="J2" s="318"/>
      <c r="L2" s="19"/>
    </row>
    <row r="3" spans="1:12" s="20" customFormat="1" x14ac:dyDescent="0.2">
      <c r="B3" s="21" t="s">
        <v>91</v>
      </c>
      <c r="C3" s="321" t="s">
        <v>92</v>
      </c>
      <c r="D3" s="321"/>
      <c r="E3" s="321"/>
      <c r="F3" s="321"/>
      <c r="G3" s="321"/>
      <c r="H3" s="321"/>
      <c r="I3" s="321"/>
      <c r="L3" s="22"/>
    </row>
    <row r="4" spans="1:12" s="23" customFormat="1" ht="3.6" customHeight="1" x14ac:dyDescent="0.2">
      <c r="B4" s="24"/>
      <c r="C4" s="25"/>
      <c r="D4" s="25"/>
      <c r="E4" s="25"/>
      <c r="F4" s="25"/>
      <c r="G4" s="25"/>
      <c r="H4" s="25"/>
      <c r="I4" s="25"/>
      <c r="L4" s="26"/>
    </row>
    <row r="5" spans="1:12" x14ac:dyDescent="0.2">
      <c r="A5" s="323" t="s">
        <v>50</v>
      </c>
      <c r="B5" s="323"/>
      <c r="C5" s="321" t="s">
        <v>122</v>
      </c>
      <c r="D5" s="321"/>
      <c r="E5" s="321"/>
      <c r="F5" s="21" t="s">
        <v>52</v>
      </c>
      <c r="G5" s="328">
        <f ca="1">TODAY()</f>
        <v>44670</v>
      </c>
      <c r="H5" s="321"/>
      <c r="I5" s="321"/>
    </row>
    <row r="6" spans="1:12" s="28" customFormat="1" ht="3" customHeight="1" x14ac:dyDescent="0.2">
      <c r="A6" s="24"/>
      <c r="B6" s="24"/>
      <c r="C6" s="25"/>
      <c r="D6" s="25"/>
      <c r="E6" s="25"/>
      <c r="F6" s="24"/>
      <c r="G6" s="25"/>
      <c r="H6" s="25"/>
      <c r="I6" s="25"/>
      <c r="L6" s="26"/>
    </row>
    <row r="7" spans="1:12" x14ac:dyDescent="0.2">
      <c r="A7" s="323" t="s">
        <v>51</v>
      </c>
      <c r="B7" s="323"/>
      <c r="C7" s="321" t="s">
        <v>121</v>
      </c>
      <c r="D7" s="321"/>
      <c r="E7" s="321"/>
      <c r="F7" s="21" t="s">
        <v>53</v>
      </c>
      <c r="G7" s="321" t="s">
        <v>146</v>
      </c>
      <c r="H7" s="321"/>
      <c r="I7" s="321"/>
    </row>
    <row r="8" spans="1:12" s="28" customFormat="1" ht="3.6" customHeight="1" x14ac:dyDescent="0.2">
      <c r="A8" s="24"/>
      <c r="B8" s="24"/>
      <c r="C8" s="25"/>
      <c r="D8" s="25"/>
      <c r="E8" s="25"/>
      <c r="F8" s="24"/>
      <c r="G8" s="25"/>
      <c r="H8" s="25"/>
      <c r="I8" s="25"/>
      <c r="L8" s="26"/>
    </row>
    <row r="9" spans="1:12" x14ac:dyDescent="0.2">
      <c r="A9" s="324" t="s">
        <v>332</v>
      </c>
      <c r="B9" s="324"/>
      <c r="C9" s="324"/>
      <c r="D9" s="324"/>
      <c r="E9" s="324"/>
      <c r="F9" s="324"/>
      <c r="G9" s="324"/>
      <c r="H9" s="324"/>
      <c r="I9" s="324"/>
      <c r="J9" s="324"/>
    </row>
    <row r="10" spans="1:12" ht="3.6" customHeight="1" x14ac:dyDescent="0.2"/>
    <row r="11" spans="1:12" x14ac:dyDescent="0.2">
      <c r="A11" s="29" t="s">
        <v>13</v>
      </c>
      <c r="B11" s="30"/>
      <c r="C11" s="30"/>
      <c r="D11" s="30"/>
      <c r="E11" s="30"/>
      <c r="F11" s="30"/>
      <c r="G11" s="30"/>
      <c r="H11" s="30"/>
      <c r="I11" s="30"/>
      <c r="J11" s="30"/>
    </row>
    <row r="13" spans="1:12" x14ac:dyDescent="0.2">
      <c r="A13" s="27" t="s">
        <v>0</v>
      </c>
      <c r="D13" s="20" t="s">
        <v>1</v>
      </c>
      <c r="E13" s="31"/>
      <c r="F13" s="27" t="s">
        <v>2</v>
      </c>
    </row>
    <row r="14" spans="1:12" x14ac:dyDescent="0.2">
      <c r="E14" s="31"/>
      <c r="F14" s="27" t="s">
        <v>3</v>
      </c>
    </row>
    <row r="15" spans="1:12" s="28" customFormat="1" ht="3.6" customHeight="1" x14ac:dyDescent="0.2">
      <c r="E15" s="26"/>
      <c r="L15" s="26"/>
    </row>
    <row r="16" spans="1:12" x14ac:dyDescent="0.2">
      <c r="F16" s="31"/>
      <c r="G16" s="27" t="s">
        <v>95</v>
      </c>
    </row>
    <row r="18" spans="1:12" x14ac:dyDescent="0.2">
      <c r="A18" s="27" t="s">
        <v>191</v>
      </c>
      <c r="D18" s="20" t="s">
        <v>5</v>
      </c>
      <c r="E18" s="31"/>
      <c r="F18" s="20" t="s">
        <v>7</v>
      </c>
      <c r="G18" s="31"/>
      <c r="H18" s="32"/>
      <c r="I18" s="32"/>
    </row>
    <row r="19" spans="1:12" x14ac:dyDescent="0.2">
      <c r="A19" s="27" t="s">
        <v>124</v>
      </c>
      <c r="D19" s="20" t="s">
        <v>6</v>
      </c>
      <c r="E19" s="31"/>
      <c r="F19" s="20" t="s">
        <v>8</v>
      </c>
      <c r="G19" s="31"/>
      <c r="H19" s="32"/>
      <c r="I19" s="32"/>
    </row>
    <row r="21" spans="1:12" x14ac:dyDescent="0.2">
      <c r="A21" s="27" t="s">
        <v>189</v>
      </c>
    </row>
    <row r="22" spans="1:12" ht="27" customHeight="1" x14ac:dyDescent="0.2">
      <c r="A22" s="322"/>
      <c r="B22" s="322"/>
      <c r="C22" s="322"/>
      <c r="D22" s="322"/>
      <c r="E22" s="322"/>
      <c r="F22" s="322"/>
      <c r="G22" s="322"/>
      <c r="H22" s="322"/>
      <c r="I22" s="322"/>
      <c r="J22" s="322"/>
    </row>
    <row r="23" spans="1:12" x14ac:dyDescent="0.2">
      <c r="L23" s="33"/>
    </row>
    <row r="24" spans="1:12" x14ac:dyDescent="0.2">
      <c r="A24" s="27" t="s">
        <v>193</v>
      </c>
      <c r="E24" s="34"/>
      <c r="F24" s="27" t="s">
        <v>10</v>
      </c>
      <c r="G24" s="330" t="s">
        <v>269</v>
      </c>
      <c r="H24" s="330"/>
      <c r="I24" s="330"/>
      <c r="J24" s="330"/>
    </row>
    <row r="25" spans="1:12" x14ac:dyDescent="0.2">
      <c r="A25" s="27" t="s">
        <v>192</v>
      </c>
      <c r="E25" s="34"/>
      <c r="F25" s="27" t="s">
        <v>10</v>
      </c>
      <c r="G25" s="330"/>
      <c r="H25" s="330"/>
      <c r="I25" s="330"/>
      <c r="J25" s="330"/>
    </row>
    <row r="27" spans="1:12" x14ac:dyDescent="0.2">
      <c r="A27" s="27" t="s">
        <v>160</v>
      </c>
      <c r="D27" s="31"/>
      <c r="E27" s="27" t="s">
        <v>161</v>
      </c>
    </row>
    <row r="29" spans="1:12" x14ac:dyDescent="0.2">
      <c r="A29" s="27" t="s">
        <v>11</v>
      </c>
      <c r="E29" s="31"/>
      <c r="F29" s="27" t="s">
        <v>12</v>
      </c>
    </row>
    <row r="31" spans="1:12" x14ac:dyDescent="0.2">
      <c r="A31" s="27" t="s">
        <v>17</v>
      </c>
      <c r="E31" s="31"/>
      <c r="F31" s="27" t="s">
        <v>12</v>
      </c>
    </row>
    <row r="32" spans="1:12" x14ac:dyDescent="0.2">
      <c r="A32" s="27" t="s">
        <v>94</v>
      </c>
      <c r="E32" s="31"/>
      <c r="F32" s="27" t="s">
        <v>12</v>
      </c>
    </row>
    <row r="33" spans="1:12" s="28" customFormat="1" ht="3.6" customHeight="1" x14ac:dyDescent="0.2">
      <c r="E33" s="26"/>
      <c r="L33" s="26"/>
    </row>
    <row r="34" spans="1:12" x14ac:dyDescent="0.2">
      <c r="A34" s="27" t="s">
        <v>109</v>
      </c>
      <c r="E34" s="31"/>
      <c r="F34" s="27" t="s">
        <v>12</v>
      </c>
    </row>
    <row r="35" spans="1:12" x14ac:dyDescent="0.2">
      <c r="A35" s="27" t="s">
        <v>110</v>
      </c>
      <c r="E35" s="31"/>
      <c r="F35" s="27" t="s">
        <v>12</v>
      </c>
    </row>
    <row r="37" spans="1:12" x14ac:dyDescent="0.2">
      <c r="A37" s="35" t="s">
        <v>167</v>
      </c>
      <c r="B37" s="36"/>
      <c r="C37" s="36"/>
      <c r="D37" s="36"/>
      <c r="E37" s="36"/>
      <c r="F37" s="36"/>
      <c r="G37" s="36"/>
      <c r="H37" s="36"/>
      <c r="I37" s="36"/>
      <c r="J37" s="36"/>
    </row>
    <row r="39" spans="1:12" x14ac:dyDescent="0.2">
      <c r="A39" s="27" t="s">
        <v>271</v>
      </c>
      <c r="H39" s="22"/>
    </row>
    <row r="40" spans="1:12" x14ac:dyDescent="0.2">
      <c r="A40" s="329"/>
      <c r="B40" s="329"/>
      <c r="C40" s="329"/>
      <c r="D40" s="329"/>
      <c r="E40" s="329"/>
      <c r="F40" s="329"/>
      <c r="G40" s="329"/>
      <c r="H40" s="329"/>
      <c r="I40" s="329"/>
      <c r="J40" s="329"/>
    </row>
    <row r="42" spans="1:12" x14ac:dyDescent="0.2">
      <c r="A42" s="37" t="s">
        <v>168</v>
      </c>
      <c r="C42" s="26"/>
      <c r="D42" s="28"/>
      <c r="E42" s="26"/>
      <c r="F42" s="28"/>
      <c r="G42" s="28"/>
      <c r="H42" s="26"/>
      <c r="I42" s="28"/>
      <c r="J42" s="28"/>
    </row>
    <row r="43" spans="1:12" x14ac:dyDescent="0.2">
      <c r="A43" s="27" t="s">
        <v>169</v>
      </c>
      <c r="C43" s="38"/>
      <c r="D43" s="27" t="s">
        <v>12</v>
      </c>
      <c r="E43" s="26"/>
      <c r="F43" s="28"/>
      <c r="G43" s="28"/>
      <c r="H43" s="26"/>
      <c r="I43" s="28"/>
      <c r="J43" s="28"/>
    </row>
    <row r="44" spans="1:12" x14ac:dyDescent="0.2">
      <c r="A44" s="27" t="s">
        <v>170</v>
      </c>
      <c r="C44" s="38"/>
      <c r="D44" s="27" t="s">
        <v>12</v>
      </c>
      <c r="E44" s="26"/>
      <c r="F44" s="28"/>
      <c r="G44" s="28"/>
      <c r="H44" s="26"/>
      <c r="I44" s="28"/>
      <c r="J44" s="28"/>
    </row>
    <row r="45" spans="1:12" x14ac:dyDescent="0.2">
      <c r="C45" s="26"/>
      <c r="E45" s="26"/>
      <c r="F45" s="28"/>
      <c r="G45" s="28"/>
      <c r="H45" s="26"/>
      <c r="I45" s="28"/>
      <c r="J45" s="28"/>
    </row>
    <row r="46" spans="1:12" x14ac:dyDescent="0.2">
      <c r="A46" s="27" t="s">
        <v>270</v>
      </c>
      <c r="C46" s="325"/>
      <c r="D46" s="325"/>
      <c r="E46" s="39" t="s">
        <v>287</v>
      </c>
      <c r="F46" s="28"/>
      <c r="G46" s="28"/>
      <c r="H46" s="26"/>
    </row>
    <row r="47" spans="1:12" x14ac:dyDescent="0.2">
      <c r="C47" s="26"/>
      <c r="E47" s="26"/>
      <c r="F47" s="28"/>
      <c r="G47" s="28"/>
      <c r="H47" s="26"/>
      <c r="I47" s="28"/>
      <c r="J47" s="28"/>
    </row>
    <row r="48" spans="1:12" x14ac:dyDescent="0.2">
      <c r="C48" s="22" t="s">
        <v>96</v>
      </c>
      <c r="E48" s="28"/>
      <c r="F48" s="28"/>
      <c r="G48" s="28"/>
      <c r="H48" s="28"/>
      <c r="I48" s="28"/>
      <c r="J48" s="28"/>
    </row>
    <row r="49" spans="1:11" x14ac:dyDescent="0.2">
      <c r="A49" s="27" t="s">
        <v>164</v>
      </c>
      <c r="C49" s="38"/>
      <c r="D49" s="23"/>
      <c r="E49" s="28"/>
      <c r="F49" s="28"/>
      <c r="G49" s="28"/>
      <c r="H49" s="28"/>
      <c r="I49" s="28"/>
      <c r="J49" s="28"/>
    </row>
    <row r="50" spans="1:11" x14ac:dyDescent="0.2">
      <c r="A50" s="27" t="s">
        <v>165</v>
      </c>
      <c r="C50" s="38"/>
      <c r="D50" s="28"/>
      <c r="E50" s="40"/>
      <c r="F50" s="40"/>
      <c r="G50" s="40"/>
      <c r="H50" s="40"/>
      <c r="I50" s="40"/>
      <c r="J50" s="40"/>
    </row>
    <row r="51" spans="1:11" x14ac:dyDescent="0.2">
      <c r="A51" s="27" t="s">
        <v>190</v>
      </c>
      <c r="C51" s="38"/>
      <c r="D51" s="23"/>
      <c r="E51" s="26"/>
      <c r="F51" s="28"/>
      <c r="G51" s="28"/>
      <c r="H51" s="28"/>
      <c r="I51" s="28"/>
      <c r="J51" s="28"/>
    </row>
    <row r="52" spans="1:11" x14ac:dyDescent="0.2">
      <c r="A52" s="27" t="s">
        <v>166</v>
      </c>
      <c r="C52" s="38"/>
      <c r="D52" s="20"/>
      <c r="E52" s="26"/>
    </row>
    <row r="53" spans="1:11" x14ac:dyDescent="0.2">
      <c r="C53" s="26"/>
      <c r="D53" s="20"/>
      <c r="E53" s="26"/>
    </row>
    <row r="54" spans="1:11" x14ac:dyDescent="0.2">
      <c r="A54" s="27" t="s">
        <v>181</v>
      </c>
      <c r="C54" s="38"/>
      <c r="D54" s="27" t="s">
        <v>12</v>
      </c>
      <c r="E54" s="26"/>
    </row>
    <row r="55" spans="1:11" ht="13.5" customHeight="1" x14ac:dyDescent="0.2">
      <c r="A55" s="326" t="s">
        <v>182</v>
      </c>
      <c r="B55" s="326"/>
      <c r="C55" s="326"/>
      <c r="D55" s="326"/>
      <c r="E55" s="326"/>
      <c r="F55" s="327"/>
      <c r="G55" s="327"/>
      <c r="H55" s="327"/>
      <c r="I55" s="327"/>
      <c r="J55" s="327"/>
    </row>
    <row r="56" spans="1:11" x14ac:dyDescent="0.2">
      <c r="A56" s="326"/>
      <c r="B56" s="326"/>
      <c r="C56" s="326"/>
      <c r="D56" s="326"/>
      <c r="E56" s="326"/>
      <c r="F56" s="327"/>
      <c r="G56" s="327"/>
      <c r="H56" s="327"/>
      <c r="I56" s="327"/>
      <c r="J56" s="327"/>
    </row>
    <row r="57" spans="1:11" x14ac:dyDescent="0.2">
      <c r="A57" s="41"/>
      <c r="B57" s="41"/>
      <c r="C57" s="41"/>
      <c r="D57" s="41"/>
      <c r="E57" s="41"/>
    </row>
    <row r="58" spans="1:11" x14ac:dyDescent="0.2">
      <c r="A58" s="27" t="s">
        <v>125</v>
      </c>
      <c r="D58" s="325"/>
      <c r="E58" s="325"/>
      <c r="F58" s="325"/>
      <c r="G58" s="325"/>
      <c r="H58" s="325"/>
      <c r="I58" s="325"/>
      <c r="J58" s="325"/>
    </row>
    <row r="59" spans="1:11" x14ac:dyDescent="0.2">
      <c r="A59" s="27" t="s">
        <v>120</v>
      </c>
      <c r="F59" s="320"/>
      <c r="G59" s="320"/>
      <c r="H59" s="320"/>
      <c r="I59" s="320"/>
      <c r="J59" s="320"/>
      <c r="K59" s="42"/>
    </row>
    <row r="60" spans="1:11" x14ac:dyDescent="0.2">
      <c r="F60" s="320"/>
      <c r="G60" s="320"/>
      <c r="H60" s="320"/>
      <c r="I60" s="320"/>
      <c r="J60" s="320"/>
      <c r="K60" s="42"/>
    </row>
    <row r="62" spans="1:11" x14ac:dyDescent="0.2">
      <c r="E62" s="27" t="s">
        <v>184</v>
      </c>
    </row>
    <row r="63" spans="1:11" x14ac:dyDescent="0.2">
      <c r="A63" s="27" t="s">
        <v>14</v>
      </c>
      <c r="C63" s="27" t="s">
        <v>159</v>
      </c>
      <c r="E63" s="38"/>
      <c r="F63" s="27" t="s">
        <v>183</v>
      </c>
    </row>
    <row r="64" spans="1:11" x14ac:dyDescent="0.2">
      <c r="C64" s="27" t="s">
        <v>157</v>
      </c>
      <c r="E64" s="38"/>
      <c r="F64" s="28" t="s">
        <v>158</v>
      </c>
    </row>
    <row r="65" spans="1:10" x14ac:dyDescent="0.2">
      <c r="C65" s="27" t="s">
        <v>15</v>
      </c>
      <c r="E65" s="38"/>
      <c r="F65" s="27" t="s">
        <v>155</v>
      </c>
    </row>
    <row r="66" spans="1:10" x14ac:dyDescent="0.2">
      <c r="C66" s="27" t="s">
        <v>16</v>
      </c>
      <c r="E66" s="38"/>
      <c r="F66" s="27" t="s">
        <v>156</v>
      </c>
    </row>
    <row r="67" spans="1:10" x14ac:dyDescent="0.2">
      <c r="C67" s="27" t="s">
        <v>162</v>
      </c>
      <c r="E67" s="38"/>
      <c r="F67" s="27" t="s">
        <v>163</v>
      </c>
    </row>
    <row r="68" spans="1:10" ht="12.75" thickBot="1" x14ac:dyDescent="0.25"/>
    <row r="69" spans="1:10" ht="15" x14ac:dyDescent="0.25">
      <c r="A69" s="43" t="s">
        <v>188</v>
      </c>
      <c r="B69" s="43"/>
      <c r="C69" s="43"/>
      <c r="D69" s="43"/>
      <c r="E69" s="43"/>
      <c r="F69" s="43"/>
      <c r="G69" s="43"/>
      <c r="H69" s="43"/>
      <c r="I69" s="43"/>
      <c r="J69" s="43"/>
    </row>
    <row r="70" spans="1:10" ht="15" x14ac:dyDescent="0.25">
      <c r="A70" s="44" t="s">
        <v>144</v>
      </c>
      <c r="B70" s="44"/>
      <c r="C70" s="44"/>
      <c r="D70" s="44"/>
      <c r="E70" s="44"/>
      <c r="F70" s="44"/>
      <c r="G70" s="44"/>
      <c r="H70" s="44"/>
      <c r="I70" s="44"/>
      <c r="J70" s="45" t="s">
        <v>331</v>
      </c>
    </row>
    <row r="80" spans="1:10" x14ac:dyDescent="0.2">
      <c r="G80" s="46"/>
    </row>
  </sheetData>
  <sheetProtection algorithmName="SHA-512" hashValue="keVP2bM1fd+sRZRm4TGLecvY/kanLAkih5WZZ7pLt+OQjo+38q8rxPmljlGdAVSGO+ASMpxkYghU4kvwLifT+g==" saltValue="j5PpL78bJrwaHbBoystmNw==" spinCount="100000" sheet="1" selectLockedCells="1"/>
  <mergeCells count="18">
    <mergeCell ref="G24:J25"/>
    <mergeCell ref="C46:D46"/>
    <mergeCell ref="A2:J2"/>
    <mergeCell ref="A1:J1"/>
    <mergeCell ref="F59:J60"/>
    <mergeCell ref="C3:I3"/>
    <mergeCell ref="A22:J22"/>
    <mergeCell ref="A5:B5"/>
    <mergeCell ref="A7:B7"/>
    <mergeCell ref="A9:J9"/>
    <mergeCell ref="D58:J58"/>
    <mergeCell ref="A55:E56"/>
    <mergeCell ref="F55:J56"/>
    <mergeCell ref="C5:E5"/>
    <mergeCell ref="C7:E7"/>
    <mergeCell ref="G5:I5"/>
    <mergeCell ref="A40:J40"/>
    <mergeCell ref="G7:I7"/>
  </mergeCells>
  <printOptions horizontalCentered="1" verticalCentered="1"/>
  <pageMargins left="0.25" right="0.25" top="0.75" bottom="0.75" header="0.3" footer="0.3"/>
  <pageSetup scale="9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ABA05-DB2C-4A14-8EAD-A9F9DFA2F23B}">
  <sheetPr>
    <tabColor theme="9" tint="0.79998168889431442"/>
    <pageSetUpPr fitToPage="1"/>
  </sheetPr>
  <dimension ref="A1:Z93"/>
  <sheetViews>
    <sheetView view="pageBreakPreview" zoomScaleNormal="100" zoomScaleSheetLayoutView="100" workbookViewId="0">
      <selection activeCell="A15" sqref="A15"/>
    </sheetView>
  </sheetViews>
  <sheetFormatPr defaultColWidth="8.85546875" defaultRowHeight="12" x14ac:dyDescent="0.2"/>
  <cols>
    <col min="1" max="1" width="8.85546875" style="27"/>
    <col min="2" max="2" width="18.140625" style="27" customWidth="1"/>
    <col min="3" max="4" width="9.7109375" style="27" customWidth="1"/>
    <col min="5" max="5" width="8.85546875" style="27" customWidth="1"/>
    <col min="6" max="6" width="9.7109375" style="27" customWidth="1"/>
    <col min="7" max="16384" width="8.85546875" style="27"/>
  </cols>
  <sheetData>
    <row r="1" spans="1:26" ht="12.75" x14ac:dyDescent="0.2">
      <c r="A1" s="319" t="s">
        <v>324</v>
      </c>
      <c r="B1" s="319"/>
      <c r="C1" s="319"/>
      <c r="D1" s="319"/>
      <c r="E1" s="319"/>
      <c r="F1" s="319"/>
      <c r="G1" s="319"/>
      <c r="H1" s="319"/>
      <c r="I1" s="319"/>
      <c r="J1" s="319"/>
      <c r="K1" s="319"/>
      <c r="U1" s="348" t="s">
        <v>276</v>
      </c>
      <c r="V1" s="348"/>
      <c r="W1" s="348"/>
      <c r="X1" s="348"/>
      <c r="Y1" s="348"/>
      <c r="Z1" s="348"/>
    </row>
    <row r="2" spans="1:26" x14ac:dyDescent="0.2">
      <c r="A2" s="27" t="s">
        <v>91</v>
      </c>
      <c r="B2" s="349" t="str">
        <f>'CL_1 - Site Screening'!C3</f>
        <v>Project Name</v>
      </c>
      <c r="C2" s="349"/>
      <c r="D2" s="349"/>
      <c r="E2" s="349"/>
      <c r="J2" s="27" t="s">
        <v>52</v>
      </c>
      <c r="K2" s="47">
        <f ca="1">'CL_1 - Site Screening'!G5</f>
        <v>44670</v>
      </c>
      <c r="U2" s="10"/>
      <c r="V2" s="10"/>
      <c r="W2" s="10"/>
      <c r="X2" s="10"/>
      <c r="Y2" s="10"/>
      <c r="Z2" s="10"/>
    </row>
    <row r="3" spans="1:26" x14ac:dyDescent="0.2">
      <c r="A3" s="48"/>
      <c r="B3" s="48"/>
      <c r="C3" s="48"/>
      <c r="D3" s="48"/>
      <c r="E3" s="48"/>
      <c r="F3" s="48"/>
      <c r="G3" s="48"/>
      <c r="H3" s="48"/>
      <c r="I3" s="48"/>
      <c r="J3" s="48"/>
      <c r="U3" s="10"/>
      <c r="V3" s="10"/>
      <c r="W3" s="10"/>
      <c r="X3" s="10"/>
      <c r="Y3" s="10"/>
      <c r="Z3" s="10"/>
    </row>
    <row r="4" spans="1:26" s="28" customFormat="1" ht="3.6" customHeight="1" x14ac:dyDescent="0.2">
      <c r="A4" s="49"/>
      <c r="B4" s="49"/>
      <c r="C4" s="49"/>
      <c r="D4" s="49"/>
      <c r="E4" s="49"/>
      <c r="F4" s="49"/>
      <c r="G4" s="49"/>
      <c r="H4" s="49"/>
      <c r="I4" s="49"/>
      <c r="J4" s="49"/>
      <c r="U4" s="10"/>
      <c r="V4" s="10"/>
      <c r="W4" s="10"/>
      <c r="X4" s="10"/>
      <c r="Y4" s="10"/>
      <c r="Z4" s="10"/>
    </row>
    <row r="5" spans="1:26" x14ac:dyDescent="0.2">
      <c r="A5" s="350"/>
      <c r="B5" s="350"/>
      <c r="C5" s="350"/>
      <c r="D5" s="350"/>
      <c r="E5" s="350"/>
      <c r="F5" s="350"/>
      <c r="G5" s="350"/>
      <c r="H5" s="350"/>
      <c r="I5" s="350"/>
      <c r="J5" s="350"/>
      <c r="K5" s="350"/>
      <c r="U5" s="10"/>
      <c r="V5" s="10"/>
      <c r="W5" s="10"/>
      <c r="X5" s="10"/>
      <c r="Y5" s="10"/>
      <c r="Z5" s="10"/>
    </row>
    <row r="6" spans="1:26" x14ac:dyDescent="0.2">
      <c r="U6" s="10"/>
      <c r="V6" s="10"/>
      <c r="W6" s="10"/>
      <c r="X6" s="10"/>
      <c r="Y6" s="10"/>
      <c r="Z6" s="10"/>
    </row>
    <row r="7" spans="1:26" x14ac:dyDescent="0.2">
      <c r="A7" s="50" t="s">
        <v>252</v>
      </c>
      <c r="B7" s="51"/>
      <c r="C7" s="351"/>
      <c r="D7" s="351"/>
      <c r="E7" s="351"/>
      <c r="F7" s="351"/>
      <c r="G7" s="52"/>
      <c r="H7" s="52"/>
      <c r="I7" s="52"/>
      <c r="J7" s="52"/>
      <c r="K7" s="53"/>
      <c r="U7" s="10"/>
      <c r="V7" s="10"/>
      <c r="W7" s="10"/>
      <c r="X7" s="10"/>
      <c r="Y7" s="10"/>
      <c r="Z7" s="10"/>
    </row>
    <row r="8" spans="1:26" x14ac:dyDescent="0.2">
      <c r="A8" s="54" t="s">
        <v>253</v>
      </c>
      <c r="B8" s="49"/>
      <c r="C8" s="55"/>
      <c r="D8" s="55"/>
      <c r="E8" s="55"/>
      <c r="F8" s="55"/>
      <c r="G8" s="55"/>
      <c r="H8" s="55"/>
      <c r="I8" s="55"/>
      <c r="J8" s="55"/>
      <c r="K8" s="28"/>
      <c r="U8" s="10"/>
      <c r="V8" s="10"/>
      <c r="W8" s="10"/>
      <c r="X8" s="10"/>
      <c r="Y8" s="10"/>
      <c r="Z8" s="10"/>
    </row>
    <row r="9" spans="1:26" x14ac:dyDescent="0.2">
      <c r="A9" s="49"/>
      <c r="B9" s="49"/>
      <c r="C9" s="55"/>
      <c r="D9" s="55"/>
      <c r="E9" s="55"/>
      <c r="F9" s="55"/>
      <c r="G9" s="55"/>
      <c r="H9" s="55"/>
      <c r="I9" s="55"/>
      <c r="J9" s="55"/>
      <c r="K9" s="28"/>
      <c r="U9" s="10"/>
      <c r="V9" s="10"/>
      <c r="W9" s="10"/>
      <c r="X9" s="10"/>
      <c r="Y9" s="10"/>
      <c r="Z9" s="10"/>
    </row>
    <row r="10" spans="1:26" x14ac:dyDescent="0.2">
      <c r="A10" s="50" t="s">
        <v>254</v>
      </c>
      <c r="B10" s="50"/>
      <c r="C10" s="56"/>
      <c r="D10" s="56"/>
      <c r="E10" s="56"/>
      <c r="F10" s="56"/>
      <c r="G10" s="56"/>
      <c r="H10" s="56"/>
      <c r="I10" s="56"/>
      <c r="J10" s="56"/>
      <c r="K10" s="57"/>
      <c r="U10" s="10"/>
      <c r="V10" s="10"/>
      <c r="W10" s="10"/>
      <c r="X10" s="10"/>
      <c r="Y10" s="10"/>
      <c r="Z10" s="10"/>
    </row>
    <row r="11" spans="1:26" x14ac:dyDescent="0.2">
      <c r="A11" s="28" t="s">
        <v>256</v>
      </c>
      <c r="B11" s="28"/>
      <c r="C11" s="26"/>
      <c r="D11" s="26"/>
      <c r="E11" s="26"/>
      <c r="F11" s="26"/>
      <c r="G11" s="26"/>
      <c r="H11" s="26"/>
      <c r="I11" s="26"/>
      <c r="J11" s="26"/>
      <c r="K11" s="28"/>
      <c r="U11" s="10"/>
      <c r="V11" s="10"/>
      <c r="W11" s="10"/>
      <c r="X11" s="10"/>
      <c r="Y11" s="10"/>
      <c r="Z11" s="10"/>
    </row>
    <row r="12" spans="1:26" x14ac:dyDescent="0.2">
      <c r="A12" s="28"/>
      <c r="B12" s="28"/>
      <c r="C12" s="26"/>
      <c r="D12" s="26"/>
      <c r="E12" s="26"/>
      <c r="F12" s="26"/>
      <c r="G12" s="26"/>
      <c r="H12" s="26"/>
      <c r="I12" s="26"/>
      <c r="J12" s="26"/>
      <c r="K12" s="28"/>
      <c r="U12" s="10"/>
      <c r="V12" s="10"/>
      <c r="W12" s="10"/>
      <c r="X12" s="10"/>
      <c r="Y12" s="10"/>
      <c r="Z12" s="10"/>
    </row>
    <row r="13" spans="1:26" x14ac:dyDescent="0.2">
      <c r="A13" s="346" t="s">
        <v>217</v>
      </c>
      <c r="B13" s="346"/>
      <c r="C13" s="346"/>
      <c r="D13" s="346"/>
      <c r="E13" s="346"/>
      <c r="F13" s="346"/>
      <c r="G13" s="347"/>
      <c r="H13" s="340" t="s">
        <v>215</v>
      </c>
      <c r="I13" s="340"/>
      <c r="J13" s="340"/>
      <c r="K13" s="340"/>
      <c r="U13" s="342" t="s">
        <v>277</v>
      </c>
      <c r="V13" s="342"/>
      <c r="W13" s="342"/>
      <c r="X13" s="342"/>
      <c r="Y13" s="342"/>
      <c r="Z13" s="342"/>
    </row>
    <row r="14" spans="1:26" ht="24" x14ac:dyDescent="0.2">
      <c r="A14" s="58" t="s">
        <v>310</v>
      </c>
      <c r="B14" s="58"/>
      <c r="C14" s="59" t="s">
        <v>279</v>
      </c>
      <c r="D14" s="59" t="s">
        <v>171</v>
      </c>
      <c r="E14" s="59" t="s">
        <v>172</v>
      </c>
      <c r="F14" s="60" t="s">
        <v>173</v>
      </c>
      <c r="G14" s="61" t="s">
        <v>174</v>
      </c>
      <c r="H14" s="59"/>
      <c r="I14" s="59"/>
      <c r="J14" s="59"/>
      <c r="K14" s="59" t="s">
        <v>66</v>
      </c>
      <c r="U14" s="342"/>
      <c r="V14" s="342"/>
      <c r="W14" s="342"/>
      <c r="X14" s="342"/>
      <c r="Y14" s="342"/>
      <c r="Z14" s="342"/>
    </row>
    <row r="15" spans="1:26" x14ac:dyDescent="0.2">
      <c r="A15" s="62"/>
      <c r="B15" s="62"/>
      <c r="C15" s="63"/>
      <c r="D15" s="64">
        <f>C15/43560</f>
        <v>0</v>
      </c>
      <c r="E15" s="65"/>
      <c r="F15" s="66">
        <f>0.05+0.009*E15</f>
        <v>0.05</v>
      </c>
      <c r="G15" s="67">
        <f>43560*1.25*F15*D15/12</f>
        <v>0</v>
      </c>
      <c r="H15" s="341" t="s">
        <v>219</v>
      </c>
      <c r="I15" s="341"/>
      <c r="J15" s="341"/>
      <c r="K15" s="68"/>
      <c r="U15" s="10"/>
      <c r="V15" s="10"/>
      <c r="W15" s="10"/>
      <c r="X15" s="10"/>
      <c r="Y15" s="10"/>
      <c r="Z15" s="10"/>
    </row>
    <row r="16" spans="1:26" x14ac:dyDescent="0.2">
      <c r="A16" s="69"/>
      <c r="B16" s="69"/>
      <c r="C16" s="70"/>
      <c r="D16" s="70"/>
      <c r="E16" s="66"/>
      <c r="F16" s="71"/>
      <c r="G16" s="72"/>
      <c r="H16" s="71"/>
      <c r="I16" s="73"/>
      <c r="J16" s="73"/>
      <c r="K16" s="74" t="s">
        <v>236</v>
      </c>
      <c r="U16" s="10"/>
      <c r="V16" s="10"/>
      <c r="W16" s="10"/>
      <c r="X16" s="10"/>
      <c r="Y16" s="10"/>
      <c r="Z16" s="10"/>
    </row>
    <row r="17" spans="1:26" x14ac:dyDescent="0.2">
      <c r="A17" s="69"/>
      <c r="B17" s="69"/>
      <c r="C17" s="70"/>
      <c r="D17" s="70"/>
      <c r="E17" s="66"/>
      <c r="F17" s="71"/>
      <c r="G17" s="72"/>
      <c r="H17" s="71"/>
      <c r="I17" s="75"/>
      <c r="J17" s="75"/>
      <c r="K17" s="76"/>
      <c r="U17" s="10"/>
      <c r="V17" s="10"/>
      <c r="W17" s="10"/>
      <c r="X17" s="10"/>
      <c r="Y17" s="10"/>
      <c r="Z17" s="10"/>
    </row>
    <row r="18" spans="1:26" x14ac:dyDescent="0.2">
      <c r="A18" s="69"/>
      <c r="B18" s="69"/>
      <c r="C18" s="72"/>
      <c r="D18" s="77"/>
      <c r="E18" s="73"/>
      <c r="F18" s="78"/>
      <c r="G18" s="79"/>
      <c r="H18" s="28"/>
      <c r="I18" s="79"/>
      <c r="J18" s="80" t="s">
        <v>333</v>
      </c>
      <c r="K18" s="68"/>
      <c r="U18" s="10"/>
      <c r="V18" s="10"/>
      <c r="W18" s="10"/>
      <c r="X18" s="10"/>
      <c r="Y18" s="10"/>
      <c r="Z18" s="10"/>
    </row>
    <row r="19" spans="1:26" x14ac:dyDescent="0.2">
      <c r="A19" s="69"/>
      <c r="B19" s="69"/>
      <c r="C19" s="70"/>
      <c r="D19" s="70"/>
      <c r="E19" s="66"/>
      <c r="F19" s="71"/>
      <c r="G19" s="72"/>
      <c r="H19" s="71"/>
      <c r="I19" s="75"/>
      <c r="J19" s="80" t="s">
        <v>289</v>
      </c>
      <c r="K19" s="68" t="s">
        <v>283</v>
      </c>
      <c r="U19" s="10"/>
      <c r="V19" s="10"/>
      <c r="W19" s="10"/>
      <c r="X19" s="10"/>
      <c r="Y19" s="10"/>
      <c r="Z19" s="10"/>
    </row>
    <row r="20" spans="1:26" x14ac:dyDescent="0.2">
      <c r="A20" s="69"/>
      <c r="B20" s="69"/>
      <c r="C20" s="70"/>
      <c r="D20" s="70"/>
      <c r="E20" s="66"/>
      <c r="F20" s="71"/>
      <c r="G20" s="72"/>
      <c r="H20" s="71"/>
      <c r="I20" s="75"/>
      <c r="J20" s="80" t="s">
        <v>334</v>
      </c>
      <c r="K20" s="81"/>
      <c r="U20" s="10"/>
      <c r="V20" s="10"/>
      <c r="W20" s="10"/>
      <c r="X20" s="10"/>
      <c r="Y20" s="10"/>
      <c r="Z20" s="10"/>
    </row>
    <row r="21" spans="1:26" x14ac:dyDescent="0.2">
      <c r="A21" s="82" t="s">
        <v>216</v>
      </c>
      <c r="B21" s="83"/>
      <c r="C21" s="84"/>
      <c r="D21" s="84"/>
      <c r="E21" s="85"/>
      <c r="F21" s="86"/>
      <c r="G21" s="87"/>
      <c r="H21" s="86"/>
      <c r="I21" s="88"/>
      <c r="J21" s="88"/>
      <c r="K21" s="89"/>
      <c r="U21" s="10"/>
      <c r="V21" s="10"/>
      <c r="W21" s="10"/>
      <c r="X21" s="10"/>
      <c r="Y21" s="10"/>
      <c r="Z21" s="10"/>
    </row>
    <row r="22" spans="1:26" x14ac:dyDescent="0.2">
      <c r="A22" s="54" t="s">
        <v>266</v>
      </c>
      <c r="B22" s="69"/>
      <c r="C22" s="70"/>
      <c r="D22" s="70"/>
      <c r="E22" s="66"/>
      <c r="F22" s="71"/>
      <c r="G22" s="72"/>
      <c r="H22" s="71"/>
      <c r="I22" s="73"/>
      <c r="J22" s="73"/>
      <c r="K22" s="90"/>
      <c r="U22" s="10"/>
      <c r="V22" s="10"/>
      <c r="W22" s="10"/>
      <c r="X22" s="10"/>
      <c r="Y22" s="10"/>
      <c r="Z22" s="10"/>
    </row>
    <row r="23" spans="1:26" x14ac:dyDescent="0.2">
      <c r="A23" s="69"/>
      <c r="B23" s="69"/>
      <c r="C23" s="70"/>
      <c r="D23" s="70"/>
      <c r="E23" s="66"/>
      <c r="F23" s="71"/>
      <c r="G23" s="72"/>
      <c r="H23" s="71"/>
      <c r="I23" s="73"/>
      <c r="J23" s="73"/>
      <c r="K23" s="90"/>
    </row>
    <row r="24" spans="1:26" x14ac:dyDescent="0.2">
      <c r="A24" s="91" t="s">
        <v>264</v>
      </c>
      <c r="B24" s="92"/>
      <c r="C24" s="93"/>
      <c r="D24" s="93"/>
      <c r="E24" s="94"/>
      <c r="F24" s="95"/>
      <c r="G24" s="96"/>
      <c r="H24" s="95"/>
      <c r="I24" s="97"/>
      <c r="J24" s="97"/>
      <c r="K24" s="98"/>
    </row>
    <row r="25" spans="1:26" x14ac:dyDescent="0.2">
      <c r="A25" s="99"/>
      <c r="B25" s="100" t="s">
        <v>288</v>
      </c>
      <c r="C25" s="77"/>
      <c r="D25" s="77" t="s">
        <v>221</v>
      </c>
      <c r="E25" s="66"/>
      <c r="F25" s="71" t="s">
        <v>222</v>
      </c>
      <c r="G25" s="71"/>
      <c r="H25" s="71" t="s">
        <v>224</v>
      </c>
      <c r="I25" s="73"/>
      <c r="J25" s="337" t="s">
        <v>226</v>
      </c>
      <c r="K25" s="337"/>
    </row>
    <row r="26" spans="1:26" x14ac:dyDescent="0.2">
      <c r="A26" s="99" t="s">
        <v>218</v>
      </c>
      <c r="B26" s="66">
        <f>IF(K18&lt;&gt;0,K18,K15)</f>
        <v>0</v>
      </c>
      <c r="C26" s="77" t="s">
        <v>220</v>
      </c>
      <c r="D26" s="71">
        <v>3600</v>
      </c>
      <c r="E26" s="66" t="s">
        <v>220</v>
      </c>
      <c r="F26" s="71">
        <v>12</v>
      </c>
      <c r="G26" s="71" t="s">
        <v>223</v>
      </c>
      <c r="H26" s="71">
        <v>10</v>
      </c>
      <c r="I26" s="101" t="s">
        <v>225</v>
      </c>
      <c r="J26" s="102">
        <f>B26*D26*F26/H26</f>
        <v>0</v>
      </c>
      <c r="K26" s="103" t="s">
        <v>227</v>
      </c>
      <c r="U26" s="343" t="s">
        <v>278</v>
      </c>
      <c r="V26" s="343"/>
      <c r="W26" s="343"/>
      <c r="X26" s="343"/>
      <c r="Y26" s="343"/>
      <c r="Z26" s="343"/>
    </row>
    <row r="27" spans="1:26" x14ac:dyDescent="0.2">
      <c r="A27" s="69"/>
      <c r="B27" s="69"/>
      <c r="C27" s="70"/>
      <c r="D27" s="70"/>
      <c r="E27" s="66"/>
      <c r="F27" s="71"/>
      <c r="G27" s="72"/>
      <c r="H27" s="71"/>
      <c r="J27" s="73"/>
      <c r="K27" s="90"/>
      <c r="U27" s="343"/>
      <c r="V27" s="343"/>
      <c r="W27" s="343"/>
      <c r="X27" s="343"/>
      <c r="Y27" s="343"/>
      <c r="Z27" s="343"/>
    </row>
    <row r="28" spans="1:26" x14ac:dyDescent="0.2">
      <c r="A28" s="69"/>
      <c r="B28" s="69"/>
      <c r="C28" s="70"/>
      <c r="D28" s="70"/>
      <c r="E28" s="66"/>
      <c r="F28" s="71"/>
      <c r="G28" s="72"/>
      <c r="H28" s="71"/>
      <c r="I28" s="104" t="s">
        <v>228</v>
      </c>
      <c r="J28" s="105"/>
      <c r="K28" s="103" t="s">
        <v>227</v>
      </c>
    </row>
    <row r="29" spans="1:26" ht="12.75" x14ac:dyDescent="0.2">
      <c r="A29" s="69"/>
      <c r="B29" s="69"/>
      <c r="C29" s="70"/>
      <c r="D29" s="70"/>
      <c r="E29" s="66"/>
      <c r="F29" s="71"/>
      <c r="G29" s="72"/>
      <c r="H29" s="71"/>
      <c r="I29" s="73"/>
      <c r="J29" s="106" t="str">
        <f>IF(J28&gt;=J26,"OK","!")</f>
        <v>OK</v>
      </c>
      <c r="K29" s="90"/>
    </row>
    <row r="30" spans="1:26" ht="12.75" x14ac:dyDescent="0.2">
      <c r="A30" s="69"/>
      <c r="B30" s="69"/>
      <c r="C30" s="70"/>
      <c r="D30" s="70"/>
      <c r="E30" s="66"/>
      <c r="F30" s="71"/>
      <c r="G30" s="72"/>
      <c r="H30" s="71"/>
      <c r="I30" s="73"/>
      <c r="J30" s="106"/>
      <c r="K30" s="90"/>
    </row>
    <row r="31" spans="1:26" x14ac:dyDescent="0.2">
      <c r="A31" s="82" t="s">
        <v>237</v>
      </c>
      <c r="B31" s="83"/>
      <c r="C31" s="84"/>
      <c r="D31" s="84"/>
      <c r="E31" s="85"/>
      <c r="F31" s="86"/>
      <c r="G31" s="87"/>
      <c r="H31" s="86"/>
      <c r="I31" s="88"/>
      <c r="J31" s="88"/>
      <c r="K31" s="89"/>
    </row>
    <row r="32" spans="1:26" x14ac:dyDescent="0.2">
      <c r="A32" s="107" t="s">
        <v>311</v>
      </c>
      <c r="B32" s="108"/>
      <c r="C32" s="109"/>
      <c r="D32" s="64" t="s">
        <v>312</v>
      </c>
      <c r="E32" s="110"/>
      <c r="F32" s="111"/>
      <c r="G32" s="112"/>
      <c r="H32" s="111"/>
      <c r="I32" s="113"/>
      <c r="J32" s="113"/>
      <c r="K32" s="114"/>
    </row>
    <row r="33" spans="1:11" x14ac:dyDescent="0.2">
      <c r="A33" s="115"/>
      <c r="B33" s="115"/>
      <c r="C33" s="64"/>
      <c r="D33" s="64" t="s">
        <v>38</v>
      </c>
      <c r="E33" s="116" t="s">
        <v>223</v>
      </c>
      <c r="F33" s="111" t="s">
        <v>313</v>
      </c>
      <c r="G33" s="111" t="s">
        <v>314</v>
      </c>
      <c r="H33" s="111"/>
      <c r="I33" s="114"/>
      <c r="J33" s="114"/>
      <c r="K33" s="114"/>
    </row>
    <row r="34" spans="1:11" x14ac:dyDescent="0.2">
      <c r="A34" s="115"/>
      <c r="B34" s="115"/>
      <c r="C34" s="64"/>
      <c r="D34" s="64" t="s">
        <v>68</v>
      </c>
      <c r="E34" s="116"/>
      <c r="F34" s="111" t="s">
        <v>315</v>
      </c>
      <c r="G34" s="111"/>
      <c r="H34" s="111"/>
      <c r="I34" s="114"/>
      <c r="J34" s="114"/>
      <c r="K34" s="114"/>
    </row>
    <row r="35" spans="1:11" x14ac:dyDescent="0.2">
      <c r="A35" s="115"/>
      <c r="B35" s="115"/>
      <c r="C35" s="117" t="s">
        <v>316</v>
      </c>
      <c r="D35" s="111">
        <f>IF(K20&lt;&gt;0,K20,G15)</f>
        <v>0</v>
      </c>
      <c r="E35" s="116" t="s">
        <v>223</v>
      </c>
      <c r="F35" s="111">
        <f>J28</f>
        <v>0</v>
      </c>
      <c r="G35" s="118">
        <v>0.35</v>
      </c>
      <c r="H35" s="111" t="s">
        <v>225</v>
      </c>
      <c r="I35" s="64" t="e">
        <f>D35/(F35*G35)</f>
        <v>#DIV/0!</v>
      </c>
      <c r="J35" s="114" t="s">
        <v>244</v>
      </c>
      <c r="K35" s="114"/>
    </row>
    <row r="36" spans="1:11" x14ac:dyDescent="0.2">
      <c r="A36" s="115"/>
      <c r="B36" s="115"/>
      <c r="C36" s="117"/>
      <c r="D36" s="111"/>
      <c r="E36" s="116"/>
      <c r="F36" s="111"/>
      <c r="G36" s="118"/>
      <c r="H36" s="111"/>
      <c r="I36" s="64"/>
      <c r="J36" s="114"/>
      <c r="K36" s="114"/>
    </row>
    <row r="37" spans="1:11" x14ac:dyDescent="0.2">
      <c r="A37" s="69"/>
      <c r="B37" s="69"/>
      <c r="C37" s="77"/>
      <c r="D37" s="77" t="s">
        <v>229</v>
      </c>
      <c r="E37" s="66" t="s">
        <v>230</v>
      </c>
      <c r="F37" s="71" t="s">
        <v>272</v>
      </c>
      <c r="G37" s="71" t="s">
        <v>175</v>
      </c>
      <c r="H37" s="119" t="s">
        <v>225</v>
      </c>
      <c r="I37" s="101" t="s">
        <v>231</v>
      </c>
      <c r="J37" s="120"/>
      <c r="K37" s="120"/>
    </row>
    <row r="38" spans="1:11" x14ac:dyDescent="0.2">
      <c r="A38" s="69"/>
      <c r="B38" s="69"/>
      <c r="C38" s="77"/>
      <c r="D38" s="77" t="s">
        <v>67</v>
      </c>
      <c r="E38" s="66" t="s">
        <v>67</v>
      </c>
      <c r="F38" s="71" t="s">
        <v>67</v>
      </c>
      <c r="G38" s="71"/>
      <c r="H38" s="71"/>
      <c r="I38" s="90" t="s">
        <v>232</v>
      </c>
      <c r="J38" s="90"/>
      <c r="K38" s="90"/>
    </row>
    <row r="39" spans="1:11" ht="12.75" x14ac:dyDescent="0.2">
      <c r="A39" s="69"/>
      <c r="B39" s="69"/>
      <c r="C39" s="121" t="s">
        <v>233</v>
      </c>
      <c r="D39" s="122"/>
      <c r="E39" s="122"/>
      <c r="F39" s="68"/>
      <c r="G39" s="123">
        <v>0.35</v>
      </c>
      <c r="H39" s="71"/>
      <c r="I39" s="71">
        <f>D39*E39*F39*G39</f>
        <v>0</v>
      </c>
      <c r="J39" s="106" t="str">
        <f>IF(I39=0,"NA",IF(I39&gt;=$J$37,"OK","!"))</f>
        <v>NA</v>
      </c>
      <c r="K39" s="124" t="s">
        <v>317</v>
      </c>
    </row>
    <row r="40" spans="1:11" x14ac:dyDescent="0.2">
      <c r="A40" s="69"/>
      <c r="B40" s="69"/>
      <c r="C40" s="77"/>
      <c r="D40" s="125"/>
      <c r="E40" s="125"/>
      <c r="F40" s="77"/>
      <c r="G40" s="123"/>
      <c r="H40" s="71"/>
      <c r="I40" s="71"/>
      <c r="J40" s="90"/>
      <c r="K40" s="126"/>
    </row>
    <row r="41" spans="1:11" x14ac:dyDescent="0.2">
      <c r="A41" s="69"/>
      <c r="B41" s="69"/>
      <c r="C41" s="77"/>
      <c r="D41" s="125"/>
      <c r="E41" s="125" t="s">
        <v>208</v>
      </c>
      <c r="F41" s="71" t="s">
        <v>272</v>
      </c>
      <c r="G41" s="71" t="s">
        <v>175</v>
      </c>
      <c r="H41" s="119" t="s">
        <v>225</v>
      </c>
      <c r="I41" s="101" t="s">
        <v>231</v>
      </c>
      <c r="J41" s="90"/>
      <c r="K41" s="126"/>
    </row>
    <row r="42" spans="1:11" x14ac:dyDescent="0.2">
      <c r="A42" s="69"/>
      <c r="B42" s="69"/>
      <c r="C42" s="77"/>
      <c r="D42" s="125"/>
      <c r="E42" s="125" t="s">
        <v>210</v>
      </c>
      <c r="F42" s="71" t="s">
        <v>67</v>
      </c>
      <c r="G42" s="71"/>
      <c r="H42" s="71"/>
      <c r="I42" s="90" t="s">
        <v>232</v>
      </c>
      <c r="J42" s="90"/>
      <c r="K42" s="126"/>
    </row>
    <row r="43" spans="1:11" ht="12.75" x14ac:dyDescent="0.2">
      <c r="A43" s="69"/>
      <c r="B43" s="69"/>
      <c r="C43" s="121" t="s">
        <v>234</v>
      </c>
      <c r="D43" s="125"/>
      <c r="E43" s="81"/>
      <c r="F43" s="68"/>
      <c r="G43" s="123">
        <v>0.35</v>
      </c>
      <c r="H43" s="71"/>
      <c r="I43" s="71">
        <f>E43*F43*G43</f>
        <v>0</v>
      </c>
      <c r="J43" s="106" t="str">
        <f>IF(I43=0,"NA",IF(I43&gt;=$J$37,"OK","!"))</f>
        <v>NA</v>
      </c>
      <c r="K43" s="124" t="s">
        <v>318</v>
      </c>
    </row>
    <row r="44" spans="1:11" x14ac:dyDescent="0.2">
      <c r="A44" s="69"/>
      <c r="B44" s="69"/>
      <c r="C44" s="77"/>
      <c r="D44" s="125"/>
      <c r="E44" s="125"/>
      <c r="F44" s="77"/>
      <c r="G44" s="123"/>
      <c r="H44" s="71"/>
      <c r="I44" s="71"/>
      <c r="J44" s="90"/>
      <c r="K44" s="126"/>
    </row>
    <row r="45" spans="1:11" x14ac:dyDescent="0.2">
      <c r="A45" s="345" t="s">
        <v>274</v>
      </c>
      <c r="B45" s="345"/>
      <c r="C45" s="345"/>
      <c r="D45" s="345"/>
      <c r="E45" s="345"/>
      <c r="F45" s="345"/>
      <c r="G45" s="345"/>
      <c r="H45" s="345"/>
      <c r="I45" s="101" t="s">
        <v>231</v>
      </c>
      <c r="J45" s="90"/>
      <c r="K45" s="126"/>
    </row>
    <row r="46" spans="1:11" x14ac:dyDescent="0.2">
      <c r="A46" s="69"/>
      <c r="B46" s="69"/>
      <c r="C46" s="77"/>
      <c r="D46" s="125"/>
      <c r="E46" s="125"/>
      <c r="F46" s="77"/>
      <c r="G46" s="123"/>
      <c r="H46" s="71"/>
      <c r="I46" s="90" t="s">
        <v>232</v>
      </c>
      <c r="J46" s="90"/>
      <c r="K46" s="126"/>
    </row>
    <row r="47" spans="1:11" ht="12.75" x14ac:dyDescent="0.2">
      <c r="A47" s="69"/>
      <c r="B47" s="69"/>
      <c r="C47" s="121" t="s">
        <v>235</v>
      </c>
      <c r="D47" s="77"/>
      <c r="E47" s="66"/>
      <c r="F47" s="71"/>
      <c r="G47" s="71"/>
      <c r="H47" s="102" t="s">
        <v>273</v>
      </c>
      <c r="I47" s="81"/>
      <c r="J47" s="106" t="str">
        <f>IF(I47=0,"NA",IF(I47&gt;=$J$37,"OK","!"))</f>
        <v>NA</v>
      </c>
      <c r="K47" s="124" t="s">
        <v>319</v>
      </c>
    </row>
    <row r="48" spans="1:11" x14ac:dyDescent="0.2">
      <c r="A48" s="69"/>
      <c r="B48" s="69"/>
      <c r="C48" s="70"/>
      <c r="D48" s="70"/>
      <c r="E48" s="66"/>
      <c r="F48" s="71"/>
      <c r="G48" s="72"/>
      <c r="H48" s="71"/>
      <c r="I48" s="72"/>
      <c r="J48" s="73"/>
      <c r="K48" s="90"/>
    </row>
    <row r="49" spans="1:11" x14ac:dyDescent="0.2">
      <c r="A49" s="91" t="s">
        <v>238</v>
      </c>
      <c r="B49" s="92"/>
      <c r="C49" s="93"/>
      <c r="D49" s="93"/>
      <c r="E49" s="94"/>
      <c r="F49" s="95"/>
      <c r="G49" s="96"/>
      <c r="H49" s="95"/>
      <c r="I49" s="96"/>
      <c r="J49" s="97"/>
      <c r="K49" s="98"/>
    </row>
    <row r="50" spans="1:11" x14ac:dyDescent="0.2">
      <c r="A50" s="69"/>
      <c r="B50" s="69"/>
      <c r="C50" s="77"/>
      <c r="D50" s="77"/>
      <c r="E50" s="66"/>
      <c r="F50" s="71"/>
      <c r="G50" s="71"/>
      <c r="H50" s="71"/>
      <c r="I50" s="71"/>
      <c r="J50" s="73"/>
      <c r="K50" s="90"/>
    </row>
    <row r="51" spans="1:11" x14ac:dyDescent="0.2">
      <c r="A51" s="69"/>
      <c r="B51" s="127"/>
      <c r="C51" s="71"/>
      <c r="D51" s="77"/>
      <c r="E51" s="66" t="s">
        <v>208</v>
      </c>
      <c r="F51" s="71" t="s">
        <v>240</v>
      </c>
      <c r="G51" s="71" t="s">
        <v>242</v>
      </c>
      <c r="H51" s="119"/>
      <c r="I51" s="128" t="s">
        <v>241</v>
      </c>
      <c r="J51" s="73"/>
      <c r="K51" s="90"/>
    </row>
    <row r="52" spans="1:11" x14ac:dyDescent="0.2">
      <c r="A52" s="69"/>
      <c r="B52" s="127"/>
      <c r="C52" s="71"/>
      <c r="D52" s="77"/>
      <c r="E52" s="66" t="s">
        <v>210</v>
      </c>
      <c r="G52" s="22" t="s">
        <v>67</v>
      </c>
      <c r="H52" s="119"/>
      <c r="I52" s="128" t="s">
        <v>67</v>
      </c>
      <c r="J52" s="73"/>
      <c r="K52" s="90"/>
    </row>
    <row r="53" spans="1:11" x14ac:dyDescent="0.2">
      <c r="A53" s="338" t="s">
        <v>239</v>
      </c>
      <c r="B53" s="338"/>
      <c r="C53" s="338"/>
      <c r="D53" s="338"/>
      <c r="E53" s="81"/>
      <c r="F53" s="129">
        <v>0.1</v>
      </c>
      <c r="G53" s="71">
        <v>2</v>
      </c>
      <c r="H53" s="119" t="s">
        <v>225</v>
      </c>
      <c r="I53" s="71">
        <f>E53*F53/G53</f>
        <v>0</v>
      </c>
      <c r="J53" s="73"/>
      <c r="K53" s="90"/>
    </row>
    <row r="54" spans="1:11" x14ac:dyDescent="0.2">
      <c r="A54" s="69"/>
      <c r="B54" s="69"/>
      <c r="C54" s="70"/>
      <c r="D54" s="70"/>
      <c r="E54" s="66"/>
      <c r="F54" s="71"/>
      <c r="G54" s="72"/>
      <c r="H54" s="71"/>
      <c r="I54" s="72"/>
      <c r="J54" s="73"/>
      <c r="K54" s="90"/>
    </row>
    <row r="55" spans="1:11" ht="12.75" x14ac:dyDescent="0.2">
      <c r="A55" s="69"/>
      <c r="B55" s="69"/>
      <c r="C55" s="70"/>
      <c r="D55" s="70"/>
      <c r="E55" s="66"/>
      <c r="F55" s="71"/>
      <c r="G55" s="72"/>
      <c r="H55" s="102" t="s">
        <v>243</v>
      </c>
      <c r="I55" s="81"/>
      <c r="J55" s="90" t="s">
        <v>244</v>
      </c>
      <c r="K55" s="106" t="str">
        <f>IF(I55=0," ",IF(I55&gt;=I53,"OK","!"))</f>
        <v xml:space="preserve"> </v>
      </c>
    </row>
    <row r="56" spans="1:11" x14ac:dyDescent="0.2">
      <c r="A56" s="69"/>
      <c r="B56" s="69"/>
      <c r="C56" s="77" t="s">
        <v>290</v>
      </c>
      <c r="D56" s="70"/>
      <c r="E56" s="66"/>
      <c r="F56" s="71"/>
      <c r="G56" s="72"/>
      <c r="H56" s="71"/>
      <c r="I56" s="72"/>
      <c r="J56" s="73"/>
      <c r="K56" s="90"/>
    </row>
    <row r="57" spans="1:11" x14ac:dyDescent="0.2">
      <c r="A57" s="69"/>
      <c r="B57" s="69"/>
      <c r="C57" s="77" t="s">
        <v>246</v>
      </c>
      <c r="D57" s="77" t="s">
        <v>223</v>
      </c>
      <c r="E57" s="66" t="s">
        <v>220</v>
      </c>
      <c r="F57" s="66" t="s">
        <v>223</v>
      </c>
      <c r="G57" s="72"/>
      <c r="H57" s="71"/>
      <c r="I57" s="72"/>
      <c r="J57" s="73"/>
      <c r="K57" s="90"/>
    </row>
    <row r="58" spans="1:11" x14ac:dyDescent="0.2">
      <c r="A58" s="69"/>
      <c r="B58" s="69"/>
      <c r="C58" s="22" t="s">
        <v>247</v>
      </c>
      <c r="D58" s="77" t="s">
        <v>245</v>
      </c>
      <c r="E58" s="125">
        <v>12</v>
      </c>
      <c r="F58" s="22" t="s">
        <v>249</v>
      </c>
      <c r="G58" s="72"/>
      <c r="H58" s="130" t="s">
        <v>275</v>
      </c>
      <c r="I58" s="72"/>
      <c r="J58" s="73"/>
      <c r="K58" s="90"/>
    </row>
    <row r="59" spans="1:11" ht="12.75" customHeight="1" x14ac:dyDescent="0.2">
      <c r="A59" s="339" t="s">
        <v>251</v>
      </c>
      <c r="B59" s="339"/>
      <c r="C59" s="22" t="s">
        <v>232</v>
      </c>
      <c r="D59" s="77" t="s">
        <v>224</v>
      </c>
      <c r="E59" s="77" t="s">
        <v>248</v>
      </c>
      <c r="F59" s="66" t="s">
        <v>210</v>
      </c>
      <c r="G59" s="119" t="s">
        <v>225</v>
      </c>
      <c r="H59" s="71"/>
      <c r="I59" s="72"/>
      <c r="J59" s="73"/>
      <c r="K59" s="90"/>
    </row>
    <row r="60" spans="1:11" x14ac:dyDescent="0.2">
      <c r="A60" s="339"/>
      <c r="B60" s="339"/>
      <c r="C60" s="81"/>
      <c r="D60" s="68"/>
      <c r="E60" s="125">
        <v>12</v>
      </c>
      <c r="F60" s="81"/>
      <c r="G60" s="123" t="s">
        <v>225</v>
      </c>
      <c r="H60" s="123" t="e">
        <f>C60/D60*E60/F60</f>
        <v>#DIV/0!</v>
      </c>
      <c r="I60" s="130" t="s">
        <v>250</v>
      </c>
      <c r="J60" s="73"/>
      <c r="K60" s="90"/>
    </row>
    <row r="61" spans="1:11" x14ac:dyDescent="0.2">
      <c r="A61" s="69"/>
      <c r="B61" s="69"/>
      <c r="C61" s="70"/>
      <c r="D61" s="70"/>
      <c r="E61" s="66"/>
      <c r="F61" s="71"/>
      <c r="G61" s="72"/>
      <c r="H61" s="71"/>
      <c r="I61" s="72"/>
      <c r="J61" s="73"/>
      <c r="K61" s="90"/>
    </row>
    <row r="62" spans="1:11" x14ac:dyDescent="0.2">
      <c r="A62" s="69"/>
      <c r="B62" s="69"/>
      <c r="C62" s="344" t="s">
        <v>291</v>
      </c>
      <c r="D62" s="344"/>
      <c r="E62" s="344"/>
      <c r="F62" s="344"/>
      <c r="G62" s="344"/>
      <c r="H62" s="344"/>
      <c r="I62" s="344"/>
      <c r="J62" s="344"/>
      <c r="K62" s="344"/>
    </row>
    <row r="63" spans="1:11" x14ac:dyDescent="0.2">
      <c r="A63" s="69"/>
      <c r="B63" s="69"/>
      <c r="C63" s="131" t="s">
        <v>213</v>
      </c>
      <c r="D63" s="131" t="s">
        <v>213</v>
      </c>
      <c r="E63" s="132"/>
      <c r="F63" s="133"/>
      <c r="G63" s="134"/>
      <c r="H63" s="133"/>
      <c r="I63" s="135"/>
      <c r="J63" s="135"/>
      <c r="K63" s="136"/>
    </row>
    <row r="64" spans="1:11" x14ac:dyDescent="0.2">
      <c r="A64" s="69"/>
      <c r="B64" s="69"/>
      <c r="C64" s="137" t="s">
        <v>208</v>
      </c>
      <c r="D64" s="137" t="s">
        <v>208</v>
      </c>
      <c r="E64" s="334" t="s">
        <v>214</v>
      </c>
      <c r="F64" s="335"/>
      <c r="G64" s="335"/>
      <c r="H64" s="335"/>
      <c r="I64" s="335"/>
      <c r="J64" s="335"/>
      <c r="K64" s="336"/>
    </row>
    <row r="65" spans="1:11" x14ac:dyDescent="0.2">
      <c r="A65" s="69"/>
      <c r="B65" s="69"/>
      <c r="C65" s="138" t="s">
        <v>209</v>
      </c>
      <c r="D65" s="138" t="s">
        <v>210</v>
      </c>
      <c r="E65" s="139">
        <v>1</v>
      </c>
      <c r="F65" s="139">
        <v>0.9</v>
      </c>
      <c r="G65" s="139">
        <v>0.8</v>
      </c>
      <c r="H65" s="139">
        <v>0.7</v>
      </c>
      <c r="I65" s="139">
        <v>0.6</v>
      </c>
      <c r="J65" s="139">
        <v>0.5</v>
      </c>
      <c r="K65" s="139">
        <v>0.4</v>
      </c>
    </row>
    <row r="66" spans="1:11" x14ac:dyDescent="0.2">
      <c r="A66" s="69"/>
      <c r="B66" s="69"/>
      <c r="C66" s="140">
        <v>0.01</v>
      </c>
      <c r="D66" s="141">
        <f>C66*43560</f>
        <v>435.6</v>
      </c>
      <c r="E66" s="142">
        <f t="shared" ref="E66:K76" si="0">E$77*$C66/$C$77</f>
        <v>1.8240000000000003E-2</v>
      </c>
      <c r="F66" s="142">
        <f t="shared" si="0"/>
        <v>1.7440000000000001E-2</v>
      </c>
      <c r="G66" s="142">
        <f t="shared" si="0"/>
        <v>1.6420000000000001E-2</v>
      </c>
      <c r="H66" s="142">
        <f t="shared" si="0"/>
        <v>1.532E-2</v>
      </c>
      <c r="I66" s="142">
        <f t="shared" si="0"/>
        <v>1.3100000000000001E-2</v>
      </c>
      <c r="J66" s="142">
        <f t="shared" si="0"/>
        <v>1.206E-2</v>
      </c>
      <c r="K66" s="142">
        <f t="shared" si="0"/>
        <v>9.1999999999999998E-3</v>
      </c>
    </row>
    <row r="67" spans="1:11" x14ac:dyDescent="0.2">
      <c r="A67" s="69"/>
      <c r="B67" s="69"/>
      <c r="C67" s="140">
        <v>0.02</v>
      </c>
      <c r="D67" s="141">
        <f t="shared" ref="D67:D77" si="1">C67*43560</f>
        <v>871.2</v>
      </c>
      <c r="E67" s="142">
        <f t="shared" si="0"/>
        <v>3.6480000000000005E-2</v>
      </c>
      <c r="F67" s="142">
        <f t="shared" si="0"/>
        <v>3.4880000000000001E-2</v>
      </c>
      <c r="G67" s="142">
        <f t="shared" si="0"/>
        <v>3.2840000000000001E-2</v>
      </c>
      <c r="H67" s="142">
        <f t="shared" si="0"/>
        <v>3.0640000000000001E-2</v>
      </c>
      <c r="I67" s="142">
        <f t="shared" si="0"/>
        <v>2.6200000000000001E-2</v>
      </c>
      <c r="J67" s="142">
        <f t="shared" si="0"/>
        <v>2.4119999999999999E-2</v>
      </c>
      <c r="K67" s="142">
        <f t="shared" si="0"/>
        <v>1.84E-2</v>
      </c>
    </row>
    <row r="68" spans="1:11" x14ac:dyDescent="0.2">
      <c r="A68" s="69"/>
      <c r="B68" s="69"/>
      <c r="C68" s="140">
        <v>0.05</v>
      </c>
      <c r="D68" s="141">
        <f t="shared" si="1"/>
        <v>2178</v>
      </c>
      <c r="E68" s="142">
        <f t="shared" si="0"/>
        <v>9.1200000000000003E-2</v>
      </c>
      <c r="F68" s="142">
        <f t="shared" si="0"/>
        <v>8.72E-2</v>
      </c>
      <c r="G68" s="142">
        <f t="shared" si="0"/>
        <v>8.2100000000000006E-2</v>
      </c>
      <c r="H68" s="142">
        <f t="shared" si="0"/>
        <v>7.6600000000000001E-2</v>
      </c>
      <c r="I68" s="142">
        <f t="shared" si="0"/>
        <v>6.5500000000000003E-2</v>
      </c>
      <c r="J68" s="142">
        <f t="shared" si="0"/>
        <v>6.0299999999999999E-2</v>
      </c>
      <c r="K68" s="142">
        <f t="shared" si="0"/>
        <v>4.6000000000000006E-2</v>
      </c>
    </row>
    <row r="69" spans="1:11" x14ac:dyDescent="0.2">
      <c r="A69" s="69"/>
      <c r="B69" s="69"/>
      <c r="C69" s="140">
        <v>0.1</v>
      </c>
      <c r="D69" s="141">
        <f t="shared" si="1"/>
        <v>4356</v>
      </c>
      <c r="E69" s="143">
        <f t="shared" si="0"/>
        <v>0.18240000000000001</v>
      </c>
      <c r="F69" s="143">
        <f t="shared" si="0"/>
        <v>0.1744</v>
      </c>
      <c r="G69" s="143">
        <f t="shared" si="0"/>
        <v>0.16420000000000001</v>
      </c>
      <c r="H69" s="143">
        <f t="shared" si="0"/>
        <v>0.1532</v>
      </c>
      <c r="I69" s="143">
        <f t="shared" si="0"/>
        <v>0.13100000000000001</v>
      </c>
      <c r="J69" s="143">
        <f t="shared" si="0"/>
        <v>0.1206</v>
      </c>
      <c r="K69" s="142">
        <f t="shared" si="0"/>
        <v>9.2000000000000012E-2</v>
      </c>
    </row>
    <row r="70" spans="1:11" x14ac:dyDescent="0.2">
      <c r="A70" s="69"/>
      <c r="B70" s="69"/>
      <c r="C70" s="140">
        <v>0.15</v>
      </c>
      <c r="D70" s="141">
        <f t="shared" si="1"/>
        <v>6534</v>
      </c>
      <c r="E70" s="143">
        <f t="shared" si="0"/>
        <v>0.27360000000000001</v>
      </c>
      <c r="F70" s="143">
        <f t="shared" si="0"/>
        <v>0.2616</v>
      </c>
      <c r="G70" s="143">
        <f t="shared" si="0"/>
        <v>0.24629999999999996</v>
      </c>
      <c r="H70" s="143">
        <f t="shared" si="0"/>
        <v>0.2298</v>
      </c>
      <c r="I70" s="143">
        <f t="shared" si="0"/>
        <v>0.19650000000000001</v>
      </c>
      <c r="J70" s="143">
        <f t="shared" si="0"/>
        <v>0.18089999999999998</v>
      </c>
      <c r="K70" s="143">
        <f t="shared" si="0"/>
        <v>0.13800000000000001</v>
      </c>
    </row>
    <row r="71" spans="1:11" x14ac:dyDescent="0.2">
      <c r="A71" s="69"/>
      <c r="B71" s="69"/>
      <c r="C71" s="140">
        <v>0.2</v>
      </c>
      <c r="D71" s="141">
        <f t="shared" si="1"/>
        <v>8712</v>
      </c>
      <c r="E71" s="143">
        <f t="shared" si="0"/>
        <v>0.36480000000000001</v>
      </c>
      <c r="F71" s="143">
        <f t="shared" si="0"/>
        <v>0.3488</v>
      </c>
      <c r="G71" s="143">
        <f t="shared" si="0"/>
        <v>0.32840000000000003</v>
      </c>
      <c r="H71" s="143">
        <f t="shared" si="0"/>
        <v>0.30640000000000001</v>
      </c>
      <c r="I71" s="143">
        <f t="shared" si="0"/>
        <v>0.26200000000000001</v>
      </c>
      <c r="J71" s="143">
        <f t="shared" si="0"/>
        <v>0.2412</v>
      </c>
      <c r="K71" s="143">
        <f t="shared" si="0"/>
        <v>0.18400000000000002</v>
      </c>
    </row>
    <row r="72" spans="1:11" x14ac:dyDescent="0.2">
      <c r="A72" s="69"/>
      <c r="B72" s="69"/>
      <c r="C72" s="140">
        <v>0.25</v>
      </c>
      <c r="D72" s="141">
        <f t="shared" si="1"/>
        <v>10890</v>
      </c>
      <c r="E72" s="143">
        <f t="shared" si="0"/>
        <v>0.45600000000000002</v>
      </c>
      <c r="F72" s="143">
        <f t="shared" si="0"/>
        <v>0.436</v>
      </c>
      <c r="G72" s="143">
        <f t="shared" si="0"/>
        <v>0.41049999999999998</v>
      </c>
      <c r="H72" s="143">
        <f t="shared" si="0"/>
        <v>0.38300000000000001</v>
      </c>
      <c r="I72" s="143">
        <f t="shared" si="0"/>
        <v>0.32750000000000001</v>
      </c>
      <c r="J72" s="143">
        <f t="shared" si="0"/>
        <v>0.30149999999999999</v>
      </c>
      <c r="K72" s="143">
        <f t="shared" si="0"/>
        <v>0.23</v>
      </c>
    </row>
    <row r="73" spans="1:11" x14ac:dyDescent="0.2">
      <c r="A73" s="69"/>
      <c r="B73" s="69"/>
      <c r="C73" s="140">
        <v>0.3</v>
      </c>
      <c r="D73" s="141">
        <f t="shared" si="1"/>
        <v>13068</v>
      </c>
      <c r="E73" s="143">
        <f t="shared" si="0"/>
        <v>0.54720000000000002</v>
      </c>
      <c r="F73" s="143">
        <f t="shared" si="0"/>
        <v>0.5232</v>
      </c>
      <c r="G73" s="143">
        <f t="shared" si="0"/>
        <v>0.49259999999999993</v>
      </c>
      <c r="H73" s="143">
        <f t="shared" si="0"/>
        <v>0.45960000000000001</v>
      </c>
      <c r="I73" s="143">
        <f t="shared" si="0"/>
        <v>0.39300000000000002</v>
      </c>
      <c r="J73" s="143">
        <f t="shared" si="0"/>
        <v>0.36179999999999995</v>
      </c>
      <c r="K73" s="143">
        <f t="shared" si="0"/>
        <v>0.27600000000000002</v>
      </c>
    </row>
    <row r="74" spans="1:11" x14ac:dyDescent="0.2">
      <c r="A74" s="69"/>
      <c r="B74" s="69"/>
      <c r="C74" s="140">
        <v>0.35</v>
      </c>
      <c r="D74" s="141">
        <f t="shared" si="1"/>
        <v>15245.999999999998</v>
      </c>
      <c r="E74" s="143">
        <f t="shared" si="0"/>
        <v>0.63839999999999997</v>
      </c>
      <c r="F74" s="143">
        <f t="shared" si="0"/>
        <v>0.61039999999999994</v>
      </c>
      <c r="G74" s="143">
        <f t="shared" si="0"/>
        <v>0.57469999999999988</v>
      </c>
      <c r="H74" s="143">
        <f t="shared" si="0"/>
        <v>0.53620000000000001</v>
      </c>
      <c r="I74" s="143">
        <f t="shared" si="0"/>
        <v>0.45849999999999996</v>
      </c>
      <c r="J74" s="143">
        <f t="shared" si="0"/>
        <v>0.42209999999999998</v>
      </c>
      <c r="K74" s="143">
        <f t="shared" si="0"/>
        <v>0.32200000000000001</v>
      </c>
    </row>
    <row r="75" spans="1:11" x14ac:dyDescent="0.2">
      <c r="A75" s="69"/>
      <c r="B75" s="69"/>
      <c r="C75" s="140">
        <v>0.4</v>
      </c>
      <c r="D75" s="141">
        <f t="shared" si="1"/>
        <v>17424</v>
      </c>
      <c r="E75" s="143">
        <f t="shared" si="0"/>
        <v>0.72960000000000003</v>
      </c>
      <c r="F75" s="143">
        <f t="shared" si="0"/>
        <v>0.6976</v>
      </c>
      <c r="G75" s="143">
        <f t="shared" si="0"/>
        <v>0.65680000000000005</v>
      </c>
      <c r="H75" s="143">
        <f t="shared" si="0"/>
        <v>0.61280000000000001</v>
      </c>
      <c r="I75" s="143">
        <f t="shared" si="0"/>
        <v>0.52400000000000002</v>
      </c>
      <c r="J75" s="143">
        <f t="shared" si="0"/>
        <v>0.4824</v>
      </c>
      <c r="K75" s="143">
        <f t="shared" si="0"/>
        <v>0.36800000000000005</v>
      </c>
    </row>
    <row r="76" spans="1:11" x14ac:dyDescent="0.2">
      <c r="A76" s="69"/>
      <c r="B76" s="69"/>
      <c r="C76" s="140">
        <v>0.45</v>
      </c>
      <c r="D76" s="141">
        <f t="shared" si="1"/>
        <v>19602</v>
      </c>
      <c r="E76" s="143">
        <f t="shared" si="0"/>
        <v>0.82080000000000009</v>
      </c>
      <c r="F76" s="143">
        <f t="shared" si="0"/>
        <v>0.78480000000000005</v>
      </c>
      <c r="G76" s="143">
        <f t="shared" si="0"/>
        <v>0.7389</v>
      </c>
      <c r="H76" s="143">
        <f t="shared" si="0"/>
        <v>0.68940000000000001</v>
      </c>
      <c r="I76" s="143">
        <f t="shared" si="0"/>
        <v>0.58950000000000002</v>
      </c>
      <c r="J76" s="143">
        <f t="shared" si="0"/>
        <v>0.54269999999999996</v>
      </c>
      <c r="K76" s="143">
        <f t="shared" si="0"/>
        <v>0.41400000000000003</v>
      </c>
    </row>
    <row r="77" spans="1:11" x14ac:dyDescent="0.2">
      <c r="A77" s="69"/>
      <c r="B77" s="69"/>
      <c r="C77" s="140">
        <v>0.5</v>
      </c>
      <c r="D77" s="141">
        <f t="shared" si="1"/>
        <v>21780</v>
      </c>
      <c r="E77" s="143">
        <v>0.91200000000000003</v>
      </c>
      <c r="F77" s="143">
        <v>0.872</v>
      </c>
      <c r="G77" s="143">
        <v>0.82099999999999995</v>
      </c>
      <c r="H77" s="143">
        <v>0.76600000000000001</v>
      </c>
      <c r="I77" s="143">
        <v>0.65500000000000003</v>
      </c>
      <c r="J77" s="143">
        <v>0.60299999999999998</v>
      </c>
      <c r="K77" s="143">
        <v>0.46</v>
      </c>
    </row>
    <row r="78" spans="1:11" x14ac:dyDescent="0.2">
      <c r="A78" s="69"/>
      <c r="B78" s="69"/>
      <c r="C78" s="144"/>
      <c r="D78" s="144"/>
      <c r="E78" s="145"/>
      <c r="F78" s="146"/>
      <c r="G78" s="146"/>
      <c r="H78" s="146"/>
      <c r="I78" s="147"/>
      <c r="J78" s="147"/>
      <c r="K78" s="147"/>
    </row>
    <row r="79" spans="1:11" x14ac:dyDescent="0.2">
      <c r="A79" s="69"/>
      <c r="B79" s="69"/>
      <c r="C79" s="148"/>
      <c r="D79" s="149" t="s">
        <v>257</v>
      </c>
      <c r="E79" s="150">
        <v>99</v>
      </c>
      <c r="F79" s="150">
        <v>98</v>
      </c>
      <c r="G79" s="150">
        <v>97</v>
      </c>
      <c r="H79" s="150">
        <v>96</v>
      </c>
      <c r="I79" s="150">
        <v>94</v>
      </c>
      <c r="J79" s="150">
        <v>93</v>
      </c>
      <c r="K79" s="150">
        <v>90</v>
      </c>
    </row>
    <row r="80" spans="1:11" x14ac:dyDescent="0.2">
      <c r="A80" s="69"/>
      <c r="B80" s="69"/>
      <c r="C80" s="333" t="s">
        <v>211</v>
      </c>
      <c r="D80" s="333"/>
      <c r="E80" s="333"/>
      <c r="F80" s="333"/>
      <c r="G80" s="333"/>
      <c r="H80" s="333"/>
      <c r="I80" s="333"/>
      <c r="J80" s="333"/>
      <c r="K80" s="333"/>
    </row>
    <row r="81" spans="1:19" x14ac:dyDescent="0.2">
      <c r="A81" s="69"/>
      <c r="B81" s="69"/>
      <c r="C81" s="332" t="s">
        <v>212</v>
      </c>
      <c r="D81" s="332"/>
      <c r="E81" s="332"/>
      <c r="F81" s="332"/>
      <c r="G81" s="332"/>
      <c r="H81" s="332"/>
      <c r="I81" s="332"/>
      <c r="J81" s="332"/>
      <c r="K81" s="332"/>
    </row>
    <row r="82" spans="1:19" x14ac:dyDescent="0.2">
      <c r="A82" s="69"/>
      <c r="B82" s="69"/>
      <c r="C82" s="151"/>
      <c r="D82" s="151"/>
      <c r="E82" s="151"/>
      <c r="F82" s="151"/>
      <c r="G82" s="151"/>
      <c r="H82" s="151"/>
      <c r="I82" s="151"/>
      <c r="J82" s="151"/>
      <c r="K82" s="151"/>
    </row>
    <row r="83" spans="1:19" x14ac:dyDescent="0.2">
      <c r="A83" s="50" t="s">
        <v>255</v>
      </c>
      <c r="B83" s="57"/>
      <c r="C83" s="152"/>
      <c r="D83" s="152"/>
      <c r="E83" s="152"/>
      <c r="F83" s="152"/>
      <c r="G83" s="152"/>
      <c r="H83" s="152"/>
      <c r="I83" s="152"/>
      <c r="J83" s="152"/>
      <c r="K83" s="152"/>
    </row>
    <row r="84" spans="1:19" ht="27" customHeight="1" x14ac:dyDescent="0.2">
      <c r="A84" s="331" t="s">
        <v>267</v>
      </c>
      <c r="B84" s="331"/>
      <c r="C84" s="331"/>
      <c r="D84" s="331"/>
      <c r="E84" s="331"/>
      <c r="F84" s="331"/>
      <c r="G84" s="331"/>
      <c r="H84" s="331"/>
      <c r="I84" s="331"/>
      <c r="J84" s="331"/>
      <c r="K84" s="331"/>
    </row>
    <row r="85" spans="1:19" ht="12.75" thickBot="1" x14ac:dyDescent="0.25"/>
    <row r="86" spans="1:19" ht="15" x14ac:dyDescent="0.25">
      <c r="A86" s="43" t="s">
        <v>258</v>
      </c>
      <c r="B86" s="43"/>
      <c r="C86" s="43"/>
      <c r="D86" s="43"/>
      <c r="E86" s="43"/>
      <c r="F86" s="43"/>
      <c r="G86" s="43"/>
      <c r="H86" s="43"/>
      <c r="I86" s="43"/>
      <c r="J86" s="43"/>
      <c r="K86" s="43"/>
    </row>
    <row r="87" spans="1:19" ht="15" x14ac:dyDescent="0.25">
      <c r="A87" s="44" t="s">
        <v>145</v>
      </c>
      <c r="B87" s="44"/>
      <c r="C87" s="44"/>
      <c r="D87" s="44"/>
      <c r="E87" s="44"/>
      <c r="F87" s="44"/>
      <c r="G87" s="44"/>
      <c r="H87" s="44"/>
      <c r="I87" s="44"/>
      <c r="J87" s="44"/>
      <c r="K87" s="45" t="str">
        <f>'CL_1 - Site Screening'!J70</f>
        <v>IDALS: Issue Date: 09/24/2021</v>
      </c>
    </row>
    <row r="93" spans="1:19" x14ac:dyDescent="0.2">
      <c r="N93" s="10"/>
      <c r="O93" s="10"/>
      <c r="P93" s="10"/>
      <c r="Q93" s="10"/>
      <c r="R93" s="10"/>
      <c r="S93" s="10"/>
    </row>
  </sheetData>
  <sheetProtection algorithmName="SHA-512" hashValue="/LRmnPU1l6dEbczFYt5jOLFQFsWBo1jniWSdrjv2LA9RW2Ply/iRHCTmvjU+Tt0dhLNtyVvR3PU4I0qMtSBN7Q==" saltValue="+ggJep23zofYtuxi+ceurQ==" spinCount="100000" sheet="1" selectLockedCells="1"/>
  <mergeCells count="19">
    <mergeCell ref="U1:Z1"/>
    <mergeCell ref="A1:K1"/>
    <mergeCell ref="B2:E2"/>
    <mergeCell ref="A5:K5"/>
    <mergeCell ref="C7:F7"/>
    <mergeCell ref="H13:K13"/>
    <mergeCell ref="H15:J15"/>
    <mergeCell ref="U13:Z14"/>
    <mergeCell ref="U26:Z27"/>
    <mergeCell ref="C62:K62"/>
    <mergeCell ref="A45:H45"/>
    <mergeCell ref="A13:G13"/>
    <mergeCell ref="A84:K84"/>
    <mergeCell ref="C81:K81"/>
    <mergeCell ref="C80:K80"/>
    <mergeCell ref="E64:K64"/>
    <mergeCell ref="J25:K25"/>
    <mergeCell ref="A53:D53"/>
    <mergeCell ref="A59:B60"/>
  </mergeCells>
  <conditionalFormatting sqref="J29:J30">
    <cfRule type="cellIs" dxfId="25" priority="17" operator="equal">
      <formula>"!"</formula>
    </cfRule>
    <cfRule type="cellIs" dxfId="24" priority="18" operator="equal">
      <formula>"OK"</formula>
    </cfRule>
  </conditionalFormatting>
  <conditionalFormatting sqref="J39">
    <cfRule type="cellIs" dxfId="23" priority="10" operator="equal">
      <formula>"NA"</formula>
    </cfRule>
    <cfRule type="cellIs" dxfId="22" priority="15" operator="equal">
      <formula>"!"</formula>
    </cfRule>
    <cfRule type="cellIs" dxfId="21" priority="16" operator="equal">
      <formula>"OK"</formula>
    </cfRule>
  </conditionalFormatting>
  <conditionalFormatting sqref="J43">
    <cfRule type="cellIs" dxfId="20" priority="7" operator="equal">
      <formula>"NA"</formula>
    </cfRule>
    <cfRule type="cellIs" dxfId="19" priority="8" operator="equal">
      <formula>"!"</formula>
    </cfRule>
    <cfRule type="cellIs" dxfId="18" priority="9" operator="equal">
      <formula>"OK"</formula>
    </cfRule>
  </conditionalFormatting>
  <conditionalFormatting sqref="J47">
    <cfRule type="cellIs" dxfId="17" priority="4" operator="equal">
      <formula>"NA"</formula>
    </cfRule>
    <cfRule type="cellIs" dxfId="16" priority="5" operator="equal">
      <formula>"!"</formula>
    </cfRule>
    <cfRule type="cellIs" dxfId="15" priority="6" operator="equal">
      <formula>"OK"</formula>
    </cfRule>
  </conditionalFormatting>
  <conditionalFormatting sqref="K55">
    <cfRule type="cellIs" dxfId="14" priority="1" operator="equal">
      <formula>"NA"</formula>
    </cfRule>
    <cfRule type="cellIs" dxfId="13" priority="2" operator="equal">
      <formula>"!"</formula>
    </cfRule>
    <cfRule type="cellIs" dxfId="12" priority="3" operator="equal">
      <formula>"OK"</formula>
    </cfRule>
  </conditionalFormatting>
  <printOptions horizontalCentered="1" verticalCentered="1"/>
  <pageMargins left="0.25" right="0.25"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EA26-092D-44BE-8368-3E914EF5074A}">
  <sheetPr>
    <tabColor theme="9" tint="0.59999389629810485"/>
    <pageSetUpPr fitToPage="1"/>
  </sheetPr>
  <dimension ref="A1:I48"/>
  <sheetViews>
    <sheetView view="pageBreakPreview" zoomScaleNormal="100" zoomScaleSheetLayoutView="100" workbookViewId="0">
      <selection activeCell="C9" sqref="C9"/>
    </sheetView>
  </sheetViews>
  <sheetFormatPr defaultColWidth="8.85546875" defaultRowHeight="12" x14ac:dyDescent="0.2"/>
  <cols>
    <col min="1" max="5" width="8.85546875" style="27"/>
    <col min="6" max="8" width="27.7109375" style="27" customWidth="1"/>
    <col min="9" max="9" width="11.5703125" style="27" customWidth="1"/>
    <col min="10" max="16384" width="8.85546875" style="27"/>
  </cols>
  <sheetData>
    <row r="1" spans="1:9" ht="12.75" x14ac:dyDescent="0.2">
      <c r="A1" s="319" t="s">
        <v>154</v>
      </c>
      <c r="B1" s="319"/>
      <c r="C1" s="319"/>
      <c r="D1" s="319"/>
      <c r="E1" s="319"/>
      <c r="F1" s="319"/>
      <c r="G1" s="319"/>
      <c r="H1" s="319"/>
      <c r="I1" s="319"/>
    </row>
    <row r="2" spans="1:9" ht="12.75" x14ac:dyDescent="0.2">
      <c r="A2" s="319" t="s">
        <v>320</v>
      </c>
      <c r="B2" s="319"/>
      <c r="C2" s="319"/>
      <c r="D2" s="319"/>
      <c r="E2" s="319"/>
      <c r="F2" s="319"/>
      <c r="G2" s="319"/>
      <c r="H2" s="319"/>
      <c r="I2" s="319"/>
    </row>
    <row r="3" spans="1:9" x14ac:dyDescent="0.2">
      <c r="A3" s="27" t="s">
        <v>91</v>
      </c>
      <c r="I3" s="47">
        <f ca="1">'CL_1 - Site Screening'!G5</f>
        <v>44670</v>
      </c>
    </row>
    <row r="4" spans="1:9" x14ac:dyDescent="0.2">
      <c r="A4" s="48"/>
      <c r="B4" s="48"/>
      <c r="C4" s="48"/>
      <c r="D4" s="48"/>
      <c r="E4" s="48"/>
      <c r="F4" s="48"/>
      <c r="G4" s="48"/>
      <c r="H4" s="48"/>
    </row>
    <row r="5" spans="1:9" s="28" customFormat="1" ht="3.6" customHeight="1" x14ac:dyDescent="0.2">
      <c r="A5" s="49"/>
      <c r="B5" s="49"/>
      <c r="C5" s="49"/>
      <c r="D5" s="49"/>
      <c r="E5" s="49"/>
      <c r="F5" s="49"/>
      <c r="G5" s="49"/>
      <c r="H5" s="49"/>
    </row>
    <row r="6" spans="1:9" x14ac:dyDescent="0.2">
      <c r="A6" s="153" t="s">
        <v>194</v>
      </c>
      <c r="B6" s="153"/>
      <c r="C6" s="153"/>
      <c r="D6" s="153"/>
      <c r="E6" s="153"/>
      <c r="F6" s="154"/>
      <c r="G6" s="154"/>
      <c r="H6" s="154"/>
      <c r="I6" s="155"/>
    </row>
    <row r="7" spans="1:9" x14ac:dyDescent="0.2">
      <c r="A7" s="28"/>
      <c r="B7" s="28"/>
      <c r="C7" s="28"/>
      <c r="D7" s="28"/>
      <c r="E7" s="28"/>
      <c r="F7" s="156"/>
      <c r="G7" s="156"/>
      <c r="H7" s="156"/>
      <c r="I7" s="157"/>
    </row>
    <row r="8" spans="1:9" ht="15" x14ac:dyDescent="0.25">
      <c r="A8" s="158" t="s">
        <v>259</v>
      </c>
      <c r="B8" s="158"/>
      <c r="C8" s="158"/>
      <c r="D8" s="158"/>
      <c r="E8" s="158"/>
      <c r="F8" s="159"/>
      <c r="G8" s="159"/>
      <c r="H8" s="159"/>
      <c r="I8" s="160"/>
    </row>
    <row r="9" spans="1:9" ht="15" x14ac:dyDescent="0.25">
      <c r="A9" s="158"/>
      <c r="B9" s="158" t="s">
        <v>195</v>
      </c>
      <c r="C9" s="161"/>
      <c r="D9" s="158" t="s">
        <v>196</v>
      </c>
      <c r="E9" s="161"/>
      <c r="F9" s="162">
        <f>'DWS - Report Form'!D15</f>
        <v>0</v>
      </c>
      <c r="G9" s="163" t="s">
        <v>9</v>
      </c>
      <c r="H9" s="159"/>
      <c r="I9" s="160"/>
    </row>
    <row r="10" spans="1:9" ht="15" x14ac:dyDescent="0.25">
      <c r="A10" s="158"/>
      <c r="B10" s="158"/>
      <c r="C10" s="158"/>
      <c r="D10" s="158"/>
      <c r="E10" s="158"/>
      <c r="F10" s="159"/>
      <c r="G10" s="159"/>
      <c r="H10" s="159"/>
      <c r="I10" s="160"/>
    </row>
    <row r="11" spans="1:9" ht="15" x14ac:dyDescent="0.25">
      <c r="A11" s="158" t="s">
        <v>292</v>
      </c>
      <c r="B11" s="158"/>
      <c r="C11" s="158"/>
      <c r="D11" s="158"/>
      <c r="E11" s="158"/>
      <c r="F11" s="159"/>
      <c r="G11" s="159"/>
      <c r="H11" s="159"/>
      <c r="I11" s="160"/>
    </row>
    <row r="12" spans="1:9" ht="15" x14ac:dyDescent="0.25">
      <c r="A12" s="158"/>
      <c r="B12" s="158" t="s">
        <v>195</v>
      </c>
      <c r="C12" s="161"/>
      <c r="D12" s="158" t="s">
        <v>196</v>
      </c>
      <c r="E12" s="161"/>
      <c r="F12" s="164">
        <f>'DWS - Report Form'!E15/100</f>
        <v>0</v>
      </c>
      <c r="G12" s="159"/>
      <c r="H12" s="159"/>
      <c r="I12" s="160"/>
    </row>
    <row r="13" spans="1:9" ht="15" x14ac:dyDescent="0.25">
      <c r="A13" s="158"/>
      <c r="B13" s="158"/>
      <c r="C13" s="158"/>
      <c r="D13" s="158"/>
      <c r="E13" s="158"/>
      <c r="F13" s="159"/>
      <c r="G13" s="159"/>
      <c r="H13" s="159"/>
      <c r="I13" s="160"/>
    </row>
    <row r="14" spans="1:9" ht="15" x14ac:dyDescent="0.25">
      <c r="A14" s="158" t="s">
        <v>197</v>
      </c>
      <c r="B14" s="158"/>
      <c r="C14" s="158"/>
      <c r="D14" s="158"/>
      <c r="E14" s="158"/>
      <c r="F14" s="159"/>
      <c r="G14" s="159"/>
      <c r="H14" s="159"/>
      <c r="I14" s="160"/>
    </row>
    <row r="15" spans="1:9" ht="15" x14ac:dyDescent="0.25">
      <c r="A15" s="158"/>
      <c r="B15" s="352"/>
      <c r="C15" s="353"/>
      <c r="D15" s="165"/>
      <c r="E15" s="165"/>
      <c r="F15" s="166">
        <f>'DWS - Report Form'!G15</f>
        <v>0</v>
      </c>
      <c r="G15" s="163" t="s">
        <v>260</v>
      </c>
      <c r="H15" s="159"/>
      <c r="I15" s="160"/>
    </row>
    <row r="16" spans="1:9" ht="15" x14ac:dyDescent="0.25">
      <c r="A16" s="158"/>
      <c r="B16" s="158"/>
      <c r="C16" s="158"/>
      <c r="D16" s="158"/>
      <c r="E16" s="158"/>
      <c r="F16" s="159"/>
      <c r="G16" s="159"/>
      <c r="H16" s="159"/>
      <c r="I16" s="160"/>
    </row>
    <row r="17" spans="1:9" ht="15" x14ac:dyDescent="0.25">
      <c r="A17" s="158" t="s">
        <v>322</v>
      </c>
      <c r="B17" s="158"/>
      <c r="C17" s="158"/>
      <c r="D17" s="158"/>
      <c r="E17" s="158"/>
      <c r="F17" s="159"/>
      <c r="G17" s="159"/>
      <c r="H17" s="159"/>
      <c r="I17" s="160"/>
    </row>
    <row r="18" spans="1:9" ht="15" x14ac:dyDescent="0.25">
      <c r="A18" s="158"/>
      <c r="B18" s="158"/>
      <c r="C18" s="158"/>
      <c r="D18" s="158"/>
      <c r="E18" s="158"/>
      <c r="F18" s="167" t="e">
        <f>'DWS - Report Form'!J28/('DWS - Report Form'!C15*'DWS - Report Form'!E15/100)</f>
        <v>#DIV/0!</v>
      </c>
      <c r="G18" s="163" t="s">
        <v>261</v>
      </c>
      <c r="H18" s="159"/>
      <c r="I18" s="160"/>
    </row>
    <row r="19" spans="1:9" ht="15" x14ac:dyDescent="0.25">
      <c r="A19" s="158"/>
      <c r="B19" s="158"/>
      <c r="C19" s="158"/>
      <c r="D19" s="158"/>
      <c r="E19" s="158"/>
      <c r="F19" s="159"/>
      <c r="G19" s="159"/>
      <c r="H19" s="159"/>
      <c r="I19" s="160"/>
    </row>
    <row r="20" spans="1:9" ht="15" x14ac:dyDescent="0.25">
      <c r="A20" s="158" t="s">
        <v>262</v>
      </c>
      <c r="B20" s="158"/>
      <c r="C20" s="158"/>
      <c r="D20" s="158"/>
      <c r="E20" s="158"/>
      <c r="F20" s="159"/>
      <c r="G20" s="159"/>
      <c r="H20" s="159"/>
      <c r="I20" s="160"/>
    </row>
    <row r="21" spans="1:9" ht="15" x14ac:dyDescent="0.25">
      <c r="A21" s="158"/>
      <c r="B21" s="158" t="s">
        <v>195</v>
      </c>
      <c r="C21" s="161"/>
      <c r="D21" s="158" t="s">
        <v>196</v>
      </c>
      <c r="E21" s="161"/>
      <c r="F21" s="159"/>
      <c r="G21" s="159"/>
      <c r="H21" s="159"/>
      <c r="I21" s="160"/>
    </row>
    <row r="22" spans="1:9" ht="15" x14ac:dyDescent="0.25">
      <c r="A22" s="158"/>
      <c r="B22" s="158"/>
      <c r="C22" s="158"/>
      <c r="D22" s="158"/>
      <c r="E22" s="158"/>
      <c r="F22" s="159"/>
      <c r="G22" s="159"/>
      <c r="H22" s="159"/>
      <c r="I22" s="160"/>
    </row>
    <row r="23" spans="1:9" ht="15" x14ac:dyDescent="0.25">
      <c r="A23" s="158" t="s">
        <v>263</v>
      </c>
      <c r="B23" s="158"/>
      <c r="C23" s="158"/>
      <c r="D23" s="158"/>
      <c r="E23" s="158"/>
      <c r="F23" s="159"/>
      <c r="G23" s="159"/>
      <c r="H23" s="159"/>
      <c r="I23" s="160"/>
    </row>
    <row r="24" spans="1:9" ht="15" x14ac:dyDescent="0.25">
      <c r="A24" s="158"/>
      <c r="B24" s="158" t="s">
        <v>195</v>
      </c>
      <c r="C24" s="161"/>
      <c r="D24" s="158" t="s">
        <v>196</v>
      </c>
      <c r="E24" s="161"/>
      <c r="F24" s="168">
        <f>MAX('DWS - Report Form'!I39,'DWS - Report Form'!I43,'DWS - Report Form'!I47)</f>
        <v>0</v>
      </c>
      <c r="G24" s="163" t="s">
        <v>260</v>
      </c>
      <c r="H24" s="159"/>
      <c r="I24" s="160"/>
    </row>
    <row r="25" spans="1:9" ht="15" x14ac:dyDescent="0.25">
      <c r="A25" s="158"/>
      <c r="B25" s="158"/>
      <c r="C25" s="158"/>
      <c r="D25" s="158"/>
      <c r="E25" s="158"/>
      <c r="F25" s="159"/>
      <c r="G25" s="159"/>
      <c r="H25" s="159"/>
      <c r="I25" s="160"/>
    </row>
    <row r="26" spans="1:9" ht="15" x14ac:dyDescent="0.25">
      <c r="A26" s="158" t="s">
        <v>293</v>
      </c>
      <c r="B26" s="158"/>
      <c r="C26" s="158"/>
      <c r="D26" s="158"/>
      <c r="E26" s="158"/>
      <c r="F26" s="159"/>
      <c r="G26" s="159"/>
      <c r="H26" s="159"/>
      <c r="I26" s="160"/>
    </row>
    <row r="27" spans="1:9" ht="15" x14ac:dyDescent="0.25">
      <c r="A27" s="158"/>
      <c r="B27" s="158" t="s">
        <v>195</v>
      </c>
      <c r="C27" s="161"/>
      <c r="D27" s="158" t="s">
        <v>196</v>
      </c>
      <c r="E27" s="161"/>
      <c r="F27" s="163" t="s">
        <v>294</v>
      </c>
      <c r="G27" s="159"/>
      <c r="H27" s="159"/>
      <c r="I27" s="160"/>
    </row>
    <row r="28" spans="1:9" ht="15" x14ac:dyDescent="0.25">
      <c r="A28" s="158"/>
      <c r="B28" s="158"/>
      <c r="C28" s="158"/>
      <c r="D28" s="158"/>
      <c r="E28" s="158"/>
      <c r="F28" s="159"/>
      <c r="G28" s="159"/>
      <c r="H28" s="159"/>
      <c r="I28" s="160"/>
    </row>
    <row r="29" spans="1:9" ht="15" x14ac:dyDescent="0.25">
      <c r="A29" s="158" t="s">
        <v>199</v>
      </c>
      <c r="B29" s="158"/>
      <c r="C29" s="158"/>
      <c r="D29" s="158"/>
      <c r="E29" s="158"/>
      <c r="F29" s="159"/>
      <c r="G29" s="159"/>
      <c r="H29" s="159"/>
      <c r="I29" s="160"/>
    </row>
    <row r="30" spans="1:9" ht="15" x14ac:dyDescent="0.25">
      <c r="A30" s="158"/>
      <c r="B30" s="354"/>
      <c r="C30" s="354"/>
      <c r="D30" s="354"/>
      <c r="E30" s="354"/>
      <c r="F30" s="354"/>
      <c r="G30" s="354"/>
      <c r="H30" s="354"/>
      <c r="I30" s="354"/>
    </row>
    <row r="31" spans="1:9" ht="15" x14ac:dyDescent="0.25">
      <c r="A31" s="158"/>
      <c r="B31" s="354"/>
      <c r="C31" s="354"/>
      <c r="D31" s="354"/>
      <c r="E31" s="354"/>
      <c r="F31" s="354"/>
      <c r="G31" s="354"/>
      <c r="H31" s="354"/>
      <c r="I31" s="354"/>
    </row>
    <row r="32" spans="1:9" ht="15" x14ac:dyDescent="0.25">
      <c r="A32" s="158"/>
      <c r="B32" s="158"/>
      <c r="C32" s="158"/>
      <c r="D32" s="158"/>
      <c r="E32" s="158"/>
      <c r="F32" s="159"/>
      <c r="G32" s="159"/>
      <c r="H32" s="159"/>
      <c r="I32" s="160"/>
    </row>
    <row r="33" spans="1:9" ht="15" x14ac:dyDescent="0.25">
      <c r="A33" s="158" t="s">
        <v>198</v>
      </c>
      <c r="B33" s="158"/>
      <c r="C33" s="158"/>
      <c r="D33" s="158"/>
      <c r="E33" s="158"/>
      <c r="F33" s="159"/>
      <c r="G33" s="159"/>
      <c r="H33" s="159"/>
      <c r="I33" s="160"/>
    </row>
    <row r="34" spans="1:9" ht="15" x14ac:dyDescent="0.25">
      <c r="A34" s="158"/>
      <c r="B34" s="354"/>
      <c r="C34" s="354"/>
      <c r="D34" s="354"/>
      <c r="E34" s="354"/>
      <c r="F34" s="354"/>
      <c r="G34" s="354"/>
      <c r="H34" s="354"/>
      <c r="I34" s="354"/>
    </row>
    <row r="35" spans="1:9" ht="15" x14ac:dyDescent="0.25">
      <c r="A35" s="158"/>
      <c r="B35" s="354"/>
      <c r="C35" s="354"/>
      <c r="D35" s="354"/>
      <c r="E35" s="354"/>
      <c r="F35" s="354"/>
      <c r="G35" s="354"/>
      <c r="H35" s="354"/>
      <c r="I35" s="354"/>
    </row>
    <row r="36" spans="1:9" ht="15" x14ac:dyDescent="0.25">
      <c r="A36" s="158"/>
      <c r="B36" s="158"/>
      <c r="C36" s="158"/>
      <c r="D36" s="158"/>
      <c r="E36" s="158"/>
      <c r="F36" s="159"/>
      <c r="G36" s="159"/>
      <c r="H36" s="159"/>
      <c r="I36" s="160"/>
    </row>
    <row r="37" spans="1:9" ht="15" x14ac:dyDescent="0.25">
      <c r="A37" s="169" t="s">
        <v>295</v>
      </c>
      <c r="B37" s="158"/>
      <c r="C37" s="158"/>
      <c r="D37" s="158"/>
      <c r="E37" s="158"/>
      <c r="F37" s="159"/>
      <c r="G37" s="159"/>
      <c r="H37" s="159"/>
      <c r="I37" s="160"/>
    </row>
    <row r="38" spans="1:9" ht="15" x14ac:dyDescent="0.25">
      <c r="A38" s="170" t="s">
        <v>200</v>
      </c>
      <c r="B38" s="355"/>
      <c r="C38" s="355"/>
      <c r="D38" s="355"/>
      <c r="E38" s="355"/>
      <c r="F38" s="355"/>
      <c r="G38" s="355"/>
      <c r="H38" s="355"/>
      <c r="I38" s="355"/>
    </row>
    <row r="39" spans="1:9" ht="15" x14ac:dyDescent="0.25">
      <c r="A39" s="170" t="s">
        <v>200</v>
      </c>
      <c r="B39" s="355"/>
      <c r="C39" s="355"/>
      <c r="D39" s="355"/>
      <c r="E39" s="355"/>
      <c r="F39" s="355"/>
      <c r="G39" s="355"/>
      <c r="H39" s="355"/>
      <c r="I39" s="355"/>
    </row>
    <row r="40" spans="1:9" ht="15" x14ac:dyDescent="0.25">
      <c r="A40" s="170" t="s">
        <v>200</v>
      </c>
      <c r="B40" s="355"/>
      <c r="C40" s="355"/>
      <c r="D40" s="355"/>
      <c r="E40" s="355"/>
      <c r="F40" s="355"/>
      <c r="G40" s="355"/>
      <c r="H40" s="355"/>
      <c r="I40" s="355"/>
    </row>
    <row r="41" spans="1:9" ht="15" x14ac:dyDescent="0.25">
      <c r="A41" s="170" t="s">
        <v>200</v>
      </c>
      <c r="B41" s="355"/>
      <c r="C41" s="355"/>
      <c r="D41" s="355"/>
      <c r="E41" s="355"/>
      <c r="F41" s="355"/>
      <c r="G41" s="355"/>
      <c r="H41" s="355"/>
      <c r="I41" s="355"/>
    </row>
    <row r="42" spans="1:9" ht="15" x14ac:dyDescent="0.25">
      <c r="A42" s="158"/>
      <c r="B42" s="158"/>
      <c r="C42" s="158"/>
      <c r="D42" s="158"/>
      <c r="E42" s="158"/>
      <c r="F42" s="159"/>
      <c r="G42" s="159"/>
      <c r="H42" s="159"/>
      <c r="I42" s="160"/>
    </row>
    <row r="43" spans="1:9" ht="15" x14ac:dyDescent="0.25">
      <c r="A43" s="158" t="s">
        <v>201</v>
      </c>
      <c r="B43" s="158"/>
      <c r="C43" s="158"/>
      <c r="D43" s="158"/>
      <c r="E43" s="158"/>
      <c r="F43" s="159"/>
      <c r="G43" s="159"/>
      <c r="H43" s="159"/>
      <c r="I43" s="160"/>
    </row>
    <row r="44" spans="1:9" ht="15" x14ac:dyDescent="0.25">
      <c r="A44" s="158"/>
      <c r="B44" s="354"/>
      <c r="C44" s="354"/>
      <c r="D44" s="354"/>
      <c r="E44" s="354"/>
      <c r="F44" s="354"/>
      <c r="G44" s="354"/>
      <c r="H44" s="354"/>
      <c r="I44" s="354"/>
    </row>
    <row r="45" spans="1:9" ht="15" x14ac:dyDescent="0.25">
      <c r="A45" s="158"/>
      <c r="B45" s="354"/>
      <c r="C45" s="354"/>
      <c r="D45" s="354"/>
      <c r="E45" s="354"/>
      <c r="F45" s="354"/>
      <c r="G45" s="354"/>
      <c r="H45" s="354"/>
      <c r="I45" s="354"/>
    </row>
    <row r="46" spans="1:9" ht="12.75" thickBot="1" x14ac:dyDescent="0.25"/>
    <row r="47" spans="1:9" ht="15" x14ac:dyDescent="0.25">
      <c r="A47" s="43" t="s">
        <v>202</v>
      </c>
      <c r="B47" s="43"/>
      <c r="C47" s="43"/>
      <c r="D47" s="43"/>
      <c r="E47" s="43"/>
      <c r="F47" s="43"/>
      <c r="G47" s="43"/>
      <c r="H47" s="43"/>
      <c r="I47" s="43"/>
    </row>
    <row r="48" spans="1:9" ht="15" x14ac:dyDescent="0.25">
      <c r="A48" s="44" t="s">
        <v>147</v>
      </c>
      <c r="B48" s="44"/>
      <c r="C48" s="44"/>
      <c r="D48" s="44"/>
      <c r="E48" s="44"/>
      <c r="F48" s="44"/>
      <c r="G48" s="44"/>
      <c r="H48" s="44"/>
      <c r="I48" s="45" t="str">
        <f>'CL_1 - Site Screening'!J70</f>
        <v>IDALS: Issue Date: 09/24/2021</v>
      </c>
    </row>
  </sheetData>
  <sheetProtection algorithmName="SHA-512" hashValue="UfwN5RKWxy0FyUGsk8HxqcgSh3FA5dXD1l3QnvaM708F7se+Ne3xWJBrB5S+qfMR4qODFeYGiB4N9Vh5TJ8SBg==" saltValue="+BCLuBzAHupOFDAtq35ZDA==" spinCount="100000" sheet="1" selectLockedCells="1"/>
  <mergeCells count="10">
    <mergeCell ref="A1:I1"/>
    <mergeCell ref="A2:I2"/>
    <mergeCell ref="B15:C15"/>
    <mergeCell ref="B44:I45"/>
    <mergeCell ref="B30:I31"/>
    <mergeCell ref="B34:I35"/>
    <mergeCell ref="B38:I38"/>
    <mergeCell ref="B39:I39"/>
    <mergeCell ref="B40:I40"/>
    <mergeCell ref="B41:I41"/>
  </mergeCells>
  <printOptions horizontalCentered="1" verticalCentered="1"/>
  <pageMargins left="0.25" right="0.25"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4444-F280-4799-9824-09E13DE962EC}">
  <sheetPr>
    <tabColor theme="9" tint="0.59999389629810485"/>
    <pageSetUpPr fitToPage="1"/>
  </sheetPr>
  <dimension ref="A1:I49"/>
  <sheetViews>
    <sheetView view="pageBreakPreview" zoomScaleNormal="100" zoomScaleSheetLayoutView="100" workbookViewId="0">
      <selection activeCell="B9" sqref="B9:I9"/>
    </sheetView>
  </sheetViews>
  <sheetFormatPr defaultColWidth="8.85546875" defaultRowHeight="12" x14ac:dyDescent="0.2"/>
  <cols>
    <col min="1" max="5" width="8.85546875" style="27"/>
    <col min="6" max="8" width="27.7109375" style="27" customWidth="1"/>
    <col min="9" max="9" width="11.5703125" style="27" customWidth="1"/>
    <col min="10" max="16384" width="8.85546875" style="27"/>
  </cols>
  <sheetData>
    <row r="1" spans="1:9" ht="12.75" x14ac:dyDescent="0.2">
      <c r="A1" s="319" t="s">
        <v>154</v>
      </c>
      <c r="B1" s="319"/>
      <c r="C1" s="319"/>
      <c r="D1" s="319"/>
      <c r="E1" s="319"/>
      <c r="F1" s="319"/>
      <c r="G1" s="319"/>
      <c r="H1" s="319"/>
      <c r="I1" s="319"/>
    </row>
    <row r="2" spans="1:9" ht="12.75" x14ac:dyDescent="0.2">
      <c r="A2" s="319" t="s">
        <v>321</v>
      </c>
      <c r="B2" s="319"/>
      <c r="C2" s="319"/>
      <c r="D2" s="319"/>
      <c r="E2" s="319"/>
      <c r="F2" s="319"/>
      <c r="G2" s="319"/>
      <c r="H2" s="319"/>
      <c r="I2" s="319"/>
    </row>
    <row r="3" spans="1:9" x14ac:dyDescent="0.2">
      <c r="A3" s="27" t="s">
        <v>91</v>
      </c>
      <c r="I3" s="47">
        <f ca="1">'CL_1 - Site Screening'!G5</f>
        <v>44670</v>
      </c>
    </row>
    <row r="4" spans="1:9" x14ac:dyDescent="0.2">
      <c r="A4" s="48"/>
      <c r="B4" s="48"/>
      <c r="C4" s="48"/>
      <c r="D4" s="48"/>
      <c r="E4" s="48"/>
      <c r="F4" s="48"/>
      <c r="G4" s="48"/>
      <c r="H4" s="48"/>
    </row>
    <row r="5" spans="1:9" s="28" customFormat="1" ht="3.6" customHeight="1" x14ac:dyDescent="0.2">
      <c r="A5" s="49"/>
      <c r="B5" s="49"/>
      <c r="C5" s="49"/>
      <c r="D5" s="49"/>
      <c r="E5" s="49"/>
      <c r="F5" s="49"/>
      <c r="G5" s="49"/>
      <c r="H5" s="49"/>
    </row>
    <row r="6" spans="1:9" x14ac:dyDescent="0.2">
      <c r="A6" s="153" t="s">
        <v>194</v>
      </c>
      <c r="B6" s="153"/>
      <c r="C6" s="153"/>
      <c r="D6" s="153"/>
      <c r="E6" s="153"/>
      <c r="F6" s="154"/>
      <c r="G6" s="154"/>
      <c r="H6" s="154"/>
      <c r="I6" s="155"/>
    </row>
    <row r="7" spans="1:9" x14ac:dyDescent="0.2">
      <c r="A7" s="28"/>
      <c r="B7" s="28"/>
      <c r="C7" s="28"/>
      <c r="D7" s="28"/>
      <c r="E7" s="28"/>
      <c r="F7" s="156"/>
      <c r="G7" s="156"/>
      <c r="H7" s="156"/>
      <c r="I7" s="157"/>
    </row>
    <row r="8" spans="1:9" ht="15" x14ac:dyDescent="0.25">
      <c r="A8" s="158" t="s">
        <v>204</v>
      </c>
      <c r="B8" s="158"/>
      <c r="C8" s="158"/>
      <c r="D8" s="158"/>
      <c r="E8" s="158"/>
      <c r="F8" s="159"/>
      <c r="G8" s="159"/>
      <c r="H8" s="159"/>
      <c r="I8" s="160"/>
    </row>
    <row r="9" spans="1:9" ht="15" x14ac:dyDescent="0.25">
      <c r="A9" s="158"/>
      <c r="B9" s="355"/>
      <c r="C9" s="355"/>
      <c r="D9" s="355"/>
      <c r="E9" s="355"/>
      <c r="F9" s="355"/>
      <c r="G9" s="355"/>
      <c r="H9" s="355"/>
      <c r="I9" s="355"/>
    </row>
    <row r="10" spans="1:9" ht="15" x14ac:dyDescent="0.25">
      <c r="A10" s="158"/>
      <c r="B10" s="158"/>
      <c r="C10" s="158"/>
      <c r="D10" s="158"/>
      <c r="E10" s="158"/>
      <c r="F10" s="159"/>
      <c r="G10" s="159"/>
      <c r="H10" s="159"/>
      <c r="I10" s="160"/>
    </row>
    <row r="11" spans="1:9" ht="15" x14ac:dyDescent="0.25">
      <c r="A11" s="158" t="s">
        <v>205</v>
      </c>
      <c r="B11" s="158"/>
      <c r="C11" s="158"/>
      <c r="D11" s="158"/>
      <c r="E11" s="158"/>
      <c r="F11" s="159"/>
      <c r="G11" s="159"/>
      <c r="H11" s="159"/>
      <c r="I11" s="160"/>
    </row>
    <row r="12" spans="1:9" ht="15" x14ac:dyDescent="0.25">
      <c r="A12" s="158"/>
      <c r="B12" s="158" t="s">
        <v>195</v>
      </c>
      <c r="C12" s="161"/>
      <c r="D12" s="158" t="s">
        <v>196</v>
      </c>
      <c r="E12" s="161"/>
      <c r="F12" s="159"/>
      <c r="G12" s="159"/>
      <c r="H12" s="159"/>
      <c r="I12" s="160"/>
    </row>
    <row r="13" spans="1:9" ht="15" x14ac:dyDescent="0.25">
      <c r="A13" s="158"/>
      <c r="B13" s="158"/>
      <c r="C13" s="158"/>
      <c r="D13" s="158"/>
      <c r="E13" s="158"/>
      <c r="F13" s="159"/>
      <c r="G13" s="159"/>
      <c r="H13" s="159"/>
      <c r="I13" s="160"/>
    </row>
    <row r="14" spans="1:9" ht="15" x14ac:dyDescent="0.25">
      <c r="A14" s="158"/>
      <c r="B14" s="158" t="s">
        <v>296</v>
      </c>
      <c r="C14" s="158"/>
      <c r="D14" s="158"/>
      <c r="E14" s="158"/>
      <c r="F14" s="159"/>
      <c r="G14" s="159"/>
      <c r="H14" s="159"/>
      <c r="I14" s="160"/>
    </row>
    <row r="15" spans="1:9" ht="15" x14ac:dyDescent="0.25">
      <c r="A15" s="158"/>
      <c r="B15" s="355"/>
      <c r="C15" s="355"/>
      <c r="D15" s="355"/>
      <c r="E15" s="355"/>
      <c r="F15" s="355"/>
      <c r="G15" s="355"/>
      <c r="H15" s="355"/>
      <c r="I15" s="355"/>
    </row>
    <row r="16" spans="1:9" ht="15" x14ac:dyDescent="0.25">
      <c r="A16" s="158"/>
      <c r="B16" s="355"/>
      <c r="C16" s="355"/>
      <c r="D16" s="355"/>
      <c r="E16" s="355"/>
      <c r="F16" s="355"/>
      <c r="G16" s="355"/>
      <c r="H16" s="355"/>
      <c r="I16" s="355"/>
    </row>
    <row r="17" spans="1:9" ht="15" x14ac:dyDescent="0.25">
      <c r="A17" s="158"/>
      <c r="B17" s="158"/>
      <c r="C17" s="158"/>
      <c r="D17" s="158"/>
      <c r="E17" s="158"/>
      <c r="F17" s="159"/>
      <c r="G17" s="159"/>
      <c r="H17" s="159"/>
      <c r="I17" s="160"/>
    </row>
    <row r="18" spans="1:9" ht="15" x14ac:dyDescent="0.25">
      <c r="A18" s="158"/>
      <c r="B18" s="158" t="s">
        <v>297</v>
      </c>
      <c r="C18" s="158"/>
      <c r="D18" s="158"/>
      <c r="E18" s="158"/>
      <c r="F18" s="159"/>
      <c r="G18" s="159"/>
      <c r="H18" s="159"/>
      <c r="I18" s="160"/>
    </row>
    <row r="19" spans="1:9" ht="15" x14ac:dyDescent="0.25">
      <c r="A19" s="158"/>
      <c r="B19" s="355"/>
      <c r="C19" s="355"/>
      <c r="D19" s="355"/>
      <c r="E19" s="355"/>
      <c r="F19" s="355"/>
      <c r="G19" s="355"/>
      <c r="H19" s="355"/>
      <c r="I19" s="355"/>
    </row>
    <row r="20" spans="1:9" ht="15" x14ac:dyDescent="0.25">
      <c r="A20" s="158"/>
      <c r="B20" s="355"/>
      <c r="C20" s="355"/>
      <c r="D20" s="355"/>
      <c r="E20" s="355"/>
      <c r="F20" s="355"/>
      <c r="G20" s="355"/>
      <c r="H20" s="355"/>
      <c r="I20" s="355"/>
    </row>
    <row r="21" spans="1:9" ht="15" x14ac:dyDescent="0.25">
      <c r="A21" s="158"/>
      <c r="B21" s="158"/>
      <c r="C21" s="158"/>
      <c r="D21" s="158"/>
      <c r="E21" s="158"/>
      <c r="F21" s="159"/>
      <c r="G21" s="159"/>
      <c r="H21" s="159"/>
      <c r="I21" s="160"/>
    </row>
    <row r="22" spans="1:9" ht="15" x14ac:dyDescent="0.25">
      <c r="A22" s="158" t="s">
        <v>298</v>
      </c>
      <c r="B22" s="158"/>
      <c r="C22" s="158"/>
      <c r="D22" s="158"/>
      <c r="E22" s="158"/>
      <c r="F22" s="159"/>
      <c r="G22" s="159"/>
      <c r="H22" s="159"/>
      <c r="I22" s="160"/>
    </row>
    <row r="23" spans="1:9" ht="15" x14ac:dyDescent="0.25">
      <c r="A23" s="158"/>
      <c r="B23" s="355"/>
      <c r="C23" s="355"/>
      <c r="D23" s="355"/>
      <c r="E23" s="355"/>
      <c r="F23" s="355"/>
      <c r="G23" s="355"/>
      <c r="H23" s="355"/>
      <c r="I23" s="355"/>
    </row>
    <row r="24" spans="1:9" ht="15" x14ac:dyDescent="0.25">
      <c r="A24" s="158"/>
      <c r="B24" s="158"/>
      <c r="C24" s="158"/>
      <c r="D24" s="158"/>
      <c r="E24" s="158"/>
      <c r="F24" s="159"/>
      <c r="G24" s="159"/>
      <c r="H24" s="159"/>
      <c r="I24" s="160"/>
    </row>
    <row r="25" spans="1:9" ht="15" x14ac:dyDescent="0.25">
      <c r="A25" s="158" t="s">
        <v>299</v>
      </c>
      <c r="B25" s="158"/>
      <c r="C25" s="158"/>
      <c r="D25" s="158"/>
      <c r="E25" s="158"/>
      <c r="F25" s="159"/>
      <c r="G25" s="159"/>
      <c r="H25" s="159"/>
      <c r="I25" s="160"/>
    </row>
    <row r="26" spans="1:9" ht="15" x14ac:dyDescent="0.25">
      <c r="A26" s="158"/>
      <c r="B26" s="355"/>
      <c r="C26" s="355"/>
      <c r="D26" s="355"/>
      <c r="E26" s="355"/>
      <c r="F26" s="355"/>
      <c r="G26" s="355"/>
      <c r="H26" s="355"/>
      <c r="I26" s="355"/>
    </row>
    <row r="27" spans="1:9" ht="15" x14ac:dyDescent="0.25">
      <c r="A27" s="158"/>
      <c r="B27" s="158"/>
      <c r="C27" s="158"/>
      <c r="D27" s="158"/>
      <c r="E27" s="158"/>
      <c r="F27" s="159"/>
      <c r="G27" s="159"/>
      <c r="H27" s="159"/>
      <c r="I27" s="160"/>
    </row>
    <row r="28" spans="1:9" ht="15" x14ac:dyDescent="0.25">
      <c r="A28" s="158" t="s">
        <v>300</v>
      </c>
      <c r="B28" s="158"/>
      <c r="C28" s="158"/>
      <c r="D28" s="158"/>
      <c r="E28" s="158"/>
      <c r="F28" s="159"/>
      <c r="G28" s="159"/>
      <c r="H28" s="159"/>
      <c r="I28" s="160"/>
    </row>
    <row r="29" spans="1:9" ht="15" x14ac:dyDescent="0.25">
      <c r="A29" s="158"/>
      <c r="B29" s="354"/>
      <c r="C29" s="354"/>
      <c r="D29" s="354"/>
      <c r="E29" s="354"/>
      <c r="F29" s="354"/>
      <c r="G29" s="354"/>
      <c r="H29" s="354"/>
      <c r="I29" s="354"/>
    </row>
    <row r="30" spans="1:9" ht="15" x14ac:dyDescent="0.25">
      <c r="A30" s="158"/>
      <c r="B30" s="158"/>
      <c r="C30" s="158"/>
      <c r="D30" s="158"/>
      <c r="E30" s="158"/>
      <c r="F30" s="159"/>
      <c r="G30" s="159"/>
      <c r="H30" s="159"/>
      <c r="I30" s="160"/>
    </row>
    <row r="31" spans="1:9" ht="15" x14ac:dyDescent="0.25">
      <c r="A31" s="158" t="s">
        <v>301</v>
      </c>
      <c r="B31" s="158"/>
      <c r="C31" s="158"/>
      <c r="D31" s="158"/>
      <c r="E31" s="158"/>
      <c r="F31" s="159"/>
      <c r="G31" s="159"/>
      <c r="H31" s="159"/>
      <c r="I31" s="160"/>
    </row>
    <row r="32" spans="1:9" ht="15" x14ac:dyDescent="0.25">
      <c r="A32" s="158"/>
      <c r="B32" s="354"/>
      <c r="C32" s="354"/>
      <c r="D32" s="354"/>
      <c r="E32" s="354"/>
      <c r="F32" s="354"/>
      <c r="G32" s="354"/>
      <c r="H32" s="354"/>
      <c r="I32" s="354"/>
    </row>
    <row r="33" spans="1:9" ht="15" x14ac:dyDescent="0.25">
      <c r="A33" s="158"/>
      <c r="B33" s="354"/>
      <c r="C33" s="354"/>
      <c r="D33" s="354"/>
      <c r="E33" s="354"/>
      <c r="F33" s="354"/>
      <c r="G33" s="354"/>
      <c r="H33" s="354"/>
      <c r="I33" s="354"/>
    </row>
    <row r="34" spans="1:9" ht="15" x14ac:dyDescent="0.25">
      <c r="A34" s="158"/>
      <c r="B34" s="158"/>
      <c r="C34" s="158"/>
      <c r="D34" s="158"/>
      <c r="E34" s="158"/>
      <c r="F34" s="159"/>
      <c r="G34" s="159"/>
      <c r="H34" s="159"/>
      <c r="I34" s="160"/>
    </row>
    <row r="35" spans="1:9" ht="15" x14ac:dyDescent="0.25">
      <c r="A35" s="158" t="s">
        <v>302</v>
      </c>
      <c r="B35" s="158"/>
      <c r="C35" s="158"/>
      <c r="D35" s="158"/>
      <c r="E35" s="158"/>
      <c r="F35" s="159"/>
      <c r="G35" s="159"/>
      <c r="H35" s="159"/>
      <c r="I35" s="160"/>
    </row>
    <row r="36" spans="1:9" ht="15" x14ac:dyDescent="0.25">
      <c r="A36" s="170"/>
      <c r="B36" s="355"/>
      <c r="C36" s="355"/>
      <c r="D36" s="355"/>
      <c r="E36" s="355"/>
      <c r="F36" s="355"/>
      <c r="G36" s="355"/>
      <c r="H36" s="355"/>
      <c r="I36" s="355"/>
    </row>
    <row r="37" spans="1:9" ht="15" x14ac:dyDescent="0.25">
      <c r="A37" s="170"/>
      <c r="B37" s="355"/>
      <c r="C37" s="355"/>
      <c r="D37" s="355"/>
      <c r="E37" s="355"/>
      <c r="F37" s="355"/>
      <c r="G37" s="355"/>
      <c r="H37" s="355"/>
      <c r="I37" s="355"/>
    </row>
    <row r="38" spans="1:9" ht="15" x14ac:dyDescent="0.25">
      <c r="A38" s="170"/>
      <c r="B38" s="355"/>
      <c r="C38" s="355"/>
      <c r="D38" s="355"/>
      <c r="E38" s="355"/>
      <c r="F38" s="355"/>
      <c r="G38" s="355"/>
      <c r="H38" s="355"/>
      <c r="I38" s="355"/>
    </row>
    <row r="39" spans="1:9" ht="15" x14ac:dyDescent="0.25">
      <c r="A39" s="170"/>
      <c r="B39" s="355"/>
      <c r="C39" s="355"/>
      <c r="D39" s="355"/>
      <c r="E39" s="355"/>
      <c r="F39" s="355"/>
      <c r="G39" s="355"/>
      <c r="H39" s="355"/>
      <c r="I39" s="355"/>
    </row>
    <row r="40" spans="1:9" ht="15" x14ac:dyDescent="0.25">
      <c r="A40" s="158"/>
      <c r="B40" s="158"/>
      <c r="C40" s="158"/>
      <c r="D40" s="158"/>
      <c r="E40" s="158"/>
      <c r="F40" s="159"/>
      <c r="G40" s="159"/>
      <c r="H40" s="159"/>
      <c r="I40" s="160"/>
    </row>
    <row r="41" spans="1:9" ht="33" customHeight="1" x14ac:dyDescent="0.25">
      <c r="A41" s="356" t="s">
        <v>303</v>
      </c>
      <c r="B41" s="356"/>
      <c r="C41" s="356"/>
      <c r="D41" s="356"/>
      <c r="E41" s="356"/>
      <c r="F41" s="356"/>
      <c r="G41" s="356"/>
      <c r="H41" s="356"/>
      <c r="I41" s="356"/>
    </row>
    <row r="42" spans="1:9" ht="15" x14ac:dyDescent="0.25">
      <c r="A42" s="158"/>
      <c r="B42" s="354"/>
      <c r="C42" s="354"/>
      <c r="D42" s="354"/>
      <c r="E42" s="354"/>
      <c r="F42" s="354"/>
      <c r="G42" s="354"/>
      <c r="H42" s="354"/>
      <c r="I42" s="354"/>
    </row>
    <row r="43" spans="1:9" ht="15" x14ac:dyDescent="0.25">
      <c r="A43" s="158"/>
      <c r="B43" s="354"/>
      <c r="C43" s="354"/>
      <c r="D43" s="354"/>
      <c r="E43" s="354"/>
      <c r="F43" s="354"/>
      <c r="G43" s="354"/>
      <c r="H43" s="354"/>
      <c r="I43" s="354"/>
    </row>
    <row r="44" spans="1:9" ht="15" x14ac:dyDescent="0.25">
      <c r="A44" s="44"/>
      <c r="B44" s="44"/>
      <c r="C44" s="44"/>
      <c r="D44" s="44"/>
      <c r="E44" s="44"/>
      <c r="F44" s="44"/>
      <c r="G44" s="44"/>
      <c r="H44" s="44"/>
      <c r="I44" s="44"/>
    </row>
    <row r="45" spans="1:9" ht="15" x14ac:dyDescent="0.25">
      <c r="A45" s="158" t="s">
        <v>304</v>
      </c>
      <c r="B45" s="158"/>
      <c r="C45" s="158"/>
      <c r="D45" s="158"/>
      <c r="E45" s="158"/>
      <c r="F45" s="158"/>
      <c r="G45" s="158"/>
      <c r="H45" s="158"/>
      <c r="I45" s="158"/>
    </row>
    <row r="46" spans="1:9" ht="15" x14ac:dyDescent="0.25">
      <c r="A46" s="158"/>
      <c r="B46" s="158" t="s">
        <v>195</v>
      </c>
      <c r="C46" s="161"/>
      <c r="D46" s="158" t="s">
        <v>196</v>
      </c>
      <c r="E46" s="161"/>
      <c r="F46" s="171"/>
      <c r="G46" s="171"/>
      <c r="H46" s="171"/>
      <c r="I46" s="171"/>
    </row>
    <row r="47" spans="1:9" ht="12.75" thickBot="1" x14ac:dyDescent="0.25"/>
    <row r="48" spans="1:9" ht="15" x14ac:dyDescent="0.25">
      <c r="A48" s="43" t="s">
        <v>203</v>
      </c>
      <c r="B48" s="43"/>
      <c r="C48" s="43"/>
      <c r="D48" s="43"/>
      <c r="E48" s="43"/>
      <c r="F48" s="43"/>
      <c r="G48" s="43"/>
      <c r="H48" s="43"/>
      <c r="I48" s="43"/>
    </row>
    <row r="49" spans="1:9" ht="15" x14ac:dyDescent="0.25">
      <c r="A49" s="44" t="s">
        <v>148</v>
      </c>
      <c r="B49" s="44"/>
      <c r="C49" s="44"/>
      <c r="D49" s="44"/>
      <c r="E49" s="44"/>
      <c r="F49" s="44"/>
      <c r="G49" s="44"/>
      <c r="H49" s="44"/>
      <c r="I49" s="45" t="str">
        <f>'CL_1 - Site Screening'!J70</f>
        <v>IDALS: Issue Date: 09/24/2021</v>
      </c>
    </row>
  </sheetData>
  <sheetProtection algorithmName="SHA-512" hashValue="+X+6YkhG37BHfO8rIhi5Gu4bDK6JrXjuEsielP+3oJ+aMLQVnAGCbUYZhp+Ce7akWvdrff76m9OZbfUUV5ElXQ==" saltValue="WwafOALBBihzvCOfj5trEA==" spinCount="100000" sheet="1" selectLockedCells="1"/>
  <mergeCells count="12">
    <mergeCell ref="A41:I41"/>
    <mergeCell ref="B42:I43"/>
    <mergeCell ref="B9:I9"/>
    <mergeCell ref="B15:I16"/>
    <mergeCell ref="B19:I20"/>
    <mergeCell ref="B23:I23"/>
    <mergeCell ref="B26:I26"/>
    <mergeCell ref="A1:I1"/>
    <mergeCell ref="A2:I2"/>
    <mergeCell ref="B29:I29"/>
    <mergeCell ref="B32:I33"/>
    <mergeCell ref="B36:I39"/>
  </mergeCells>
  <printOptions horizontalCentered="1" verticalCentered="1"/>
  <pageMargins left="0.25" right="0.25" top="0.75" bottom="0.75" header="0.3" footer="0.3"/>
  <pageSetup scale="8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L45"/>
  <sheetViews>
    <sheetView showZeros="0" view="pageBreakPreview" zoomScaleNormal="100" zoomScaleSheetLayoutView="100" workbookViewId="0">
      <selection activeCell="K13" sqref="K13"/>
    </sheetView>
  </sheetViews>
  <sheetFormatPr defaultColWidth="8.85546875" defaultRowHeight="12" x14ac:dyDescent="0.2"/>
  <cols>
    <col min="1" max="1" width="17.140625" style="27" customWidth="1"/>
    <col min="2" max="9" width="9.28515625" style="27" customWidth="1"/>
    <col min="10" max="10" width="8.85546875" style="27"/>
    <col min="11" max="11" width="14.28515625" style="27" customWidth="1"/>
    <col min="12" max="12" width="23.5703125" style="27" customWidth="1"/>
    <col min="13" max="16384" width="8.85546875" style="27"/>
  </cols>
  <sheetData>
    <row r="1" spans="1:12" s="18" customFormat="1" ht="12.75" x14ac:dyDescent="0.2">
      <c r="A1" s="319" t="s">
        <v>268</v>
      </c>
      <c r="B1" s="319"/>
      <c r="C1" s="319"/>
      <c r="D1" s="319"/>
      <c r="E1" s="319"/>
      <c r="F1" s="319"/>
      <c r="G1" s="319"/>
      <c r="H1" s="319"/>
      <c r="I1" s="319"/>
      <c r="J1" s="172"/>
    </row>
    <row r="2" spans="1:12" s="18" customFormat="1" ht="12.75" x14ac:dyDescent="0.2">
      <c r="A2" s="318" t="s">
        <v>280</v>
      </c>
      <c r="B2" s="318"/>
      <c r="C2" s="318"/>
      <c r="D2" s="318"/>
      <c r="E2" s="318"/>
      <c r="F2" s="318"/>
      <c r="G2" s="318"/>
      <c r="H2" s="318"/>
      <c r="I2" s="318"/>
    </row>
    <row r="3" spans="1:12" s="18" customFormat="1" ht="39" customHeight="1" x14ac:dyDescent="0.2">
      <c r="A3" s="360" t="s">
        <v>323</v>
      </c>
      <c r="B3" s="360"/>
      <c r="C3" s="360"/>
      <c r="D3" s="360"/>
      <c r="E3" s="360"/>
      <c r="F3" s="360"/>
      <c r="G3" s="360"/>
      <c r="H3" s="360"/>
      <c r="I3" s="360"/>
    </row>
    <row r="4" spans="1:12" s="18" customFormat="1" ht="12.75" x14ac:dyDescent="0.2">
      <c r="A4" s="173"/>
      <c r="B4" s="173"/>
      <c r="C4" s="173"/>
      <c r="D4" s="173"/>
      <c r="E4" s="173"/>
      <c r="F4" s="173"/>
      <c r="G4" s="173"/>
      <c r="H4" s="173"/>
      <c r="I4" s="173"/>
    </row>
    <row r="5" spans="1:12" s="20" customFormat="1" x14ac:dyDescent="0.2">
      <c r="B5" s="21" t="s">
        <v>91</v>
      </c>
      <c r="C5" s="358" t="str">
        <f>'CL_1 - Site Screening'!C3</f>
        <v>Project Name</v>
      </c>
      <c r="D5" s="358"/>
      <c r="E5" s="358"/>
      <c r="F5" s="358"/>
      <c r="G5" s="358"/>
      <c r="H5" s="358"/>
      <c r="I5" s="358"/>
    </row>
    <row r="6" spans="1:12" s="23" customFormat="1" ht="3.6" customHeight="1" x14ac:dyDescent="0.2">
      <c r="B6" s="24"/>
      <c r="C6" s="25"/>
      <c r="D6" s="25"/>
      <c r="E6" s="25"/>
      <c r="F6" s="25"/>
      <c r="G6" s="25"/>
      <c r="H6" s="25"/>
      <c r="I6" s="25"/>
    </row>
    <row r="7" spans="1:12" x14ac:dyDescent="0.2">
      <c r="A7" s="323" t="s">
        <v>50</v>
      </c>
      <c r="B7" s="323"/>
      <c r="C7" s="358" t="str">
        <f>'CL_1 - Site Screening'!C5</f>
        <v>Applicant name</v>
      </c>
      <c r="D7" s="358"/>
      <c r="E7" s="358"/>
      <c r="F7" s="24" t="s">
        <v>52</v>
      </c>
      <c r="G7" s="359">
        <f ca="1">'CL_1 - Site Screening'!G5</f>
        <v>44670</v>
      </c>
      <c r="H7" s="358"/>
      <c r="I7" s="358"/>
    </row>
    <row r="8" spans="1:12" ht="3.6" customHeight="1" x14ac:dyDescent="0.2">
      <c r="A8" s="21"/>
      <c r="B8" s="21"/>
      <c r="C8" s="25"/>
      <c r="D8" s="25"/>
      <c r="E8" s="25"/>
      <c r="F8" s="24"/>
      <c r="G8" s="174"/>
      <c r="H8" s="25"/>
      <c r="I8" s="25"/>
    </row>
    <row r="9" spans="1:12" x14ac:dyDescent="0.2">
      <c r="A9" s="357" t="s">
        <v>335</v>
      </c>
      <c r="B9" s="357"/>
      <c r="C9" s="357"/>
      <c r="D9" s="357"/>
      <c r="E9" s="357"/>
      <c r="F9" s="357"/>
      <c r="G9" s="357"/>
      <c r="H9" s="357"/>
      <c r="I9" s="357"/>
      <c r="J9" s="175"/>
    </row>
    <row r="10" spans="1:12" ht="3.6" customHeight="1" x14ac:dyDescent="0.2">
      <c r="A10" s="40"/>
      <c r="B10" s="40"/>
      <c r="C10" s="40"/>
      <c r="D10" s="40"/>
      <c r="E10" s="40"/>
      <c r="F10" s="40"/>
      <c r="G10" s="40"/>
      <c r="H10" s="40"/>
      <c r="I10" s="40"/>
      <c r="J10" s="40"/>
    </row>
    <row r="11" spans="1:12" ht="12" customHeight="1" x14ac:dyDescent="0.2">
      <c r="A11" s="176" t="s">
        <v>97</v>
      </c>
      <c r="B11" s="177"/>
      <c r="C11" s="177"/>
      <c r="D11" s="177"/>
      <c r="E11" s="177"/>
      <c r="F11" s="177"/>
      <c r="G11" s="177"/>
      <c r="H11" s="177"/>
      <c r="I11" s="177"/>
      <c r="J11" s="40"/>
    </row>
    <row r="12" spans="1:12" ht="12" customHeight="1" x14ac:dyDescent="0.2">
      <c r="A12" s="40"/>
      <c r="B12" s="40"/>
      <c r="C12" s="40"/>
      <c r="D12" s="40"/>
      <c r="E12" s="40"/>
      <c r="F12" s="40"/>
      <c r="G12" s="40"/>
      <c r="H12" s="40"/>
      <c r="I12" s="40"/>
      <c r="J12" s="40"/>
      <c r="K12" s="178" t="s">
        <v>123</v>
      </c>
      <c r="L12" s="179"/>
    </row>
    <row r="13" spans="1:12" ht="12" customHeight="1" x14ac:dyDescent="0.2">
      <c r="A13" s="180" t="s">
        <v>33</v>
      </c>
      <c r="B13" s="40" t="s">
        <v>98</v>
      </c>
      <c r="C13" s="181">
        <f>IF(K13=0,'DE_2 - Det Wtrshed Info'!F45,K13)</f>
        <v>1077.65625</v>
      </c>
      <c r="D13" s="27" t="s">
        <v>40</v>
      </c>
      <c r="E13" s="40"/>
      <c r="F13" s="181"/>
      <c r="G13" s="40"/>
      <c r="H13" s="106"/>
      <c r="I13" s="182" t="str">
        <f>IF(K13&gt;0,"MANUAL"," ")</f>
        <v xml:space="preserve"> </v>
      </c>
      <c r="J13" s="40"/>
      <c r="K13" s="183">
        <v>0</v>
      </c>
      <c r="L13" s="179" t="s">
        <v>126</v>
      </c>
    </row>
    <row r="14" spans="1:12" ht="12" customHeight="1" x14ac:dyDescent="0.2">
      <c r="A14" s="40"/>
      <c r="B14" s="40"/>
      <c r="C14" s="40"/>
      <c r="D14" s="40"/>
      <c r="E14" s="23" t="s">
        <v>141</v>
      </c>
      <c r="F14" s="184"/>
      <c r="G14" s="40" t="s">
        <v>40</v>
      </c>
      <c r="H14" s="40"/>
      <c r="I14" s="40"/>
      <c r="J14" s="40"/>
    </row>
    <row r="15" spans="1:12" ht="12" customHeight="1" x14ac:dyDescent="0.2">
      <c r="A15" s="40"/>
      <c r="B15" s="40"/>
      <c r="C15" s="40"/>
      <c r="D15" s="40"/>
      <c r="E15" s="40"/>
      <c r="F15" s="40"/>
      <c r="G15" s="40"/>
      <c r="H15" s="40"/>
      <c r="I15" s="40"/>
      <c r="J15" s="40"/>
    </row>
    <row r="16" spans="1:12" s="28" customFormat="1" ht="12" customHeight="1" x14ac:dyDescent="0.2">
      <c r="A16" s="185"/>
      <c r="B16" s="186" t="s">
        <v>33</v>
      </c>
      <c r="C16" s="186" t="s">
        <v>99</v>
      </c>
      <c r="D16" s="186" t="s">
        <v>100</v>
      </c>
      <c r="E16" s="186" t="s">
        <v>101</v>
      </c>
      <c r="F16" s="186" t="s">
        <v>102</v>
      </c>
      <c r="G16" s="186" t="s">
        <v>103</v>
      </c>
      <c r="H16" s="186" t="s">
        <v>104</v>
      </c>
      <c r="I16" s="186" t="s">
        <v>105</v>
      </c>
      <c r="J16" s="40"/>
    </row>
    <row r="17" spans="1:12" ht="12" customHeight="1" x14ac:dyDescent="0.2">
      <c r="A17" s="180" t="s">
        <v>106</v>
      </c>
      <c r="B17" s="187">
        <f>'DE_4 - Results'!B15</f>
        <v>0</v>
      </c>
      <c r="C17" s="187">
        <f>'DE_4 - Results'!B16</f>
        <v>0</v>
      </c>
      <c r="D17" s="187">
        <f>'DE_4 - Results'!B17</f>
        <v>0</v>
      </c>
      <c r="E17" s="187">
        <f>'DE_4 - Results'!B18</f>
        <v>0</v>
      </c>
      <c r="F17" s="187">
        <f>'DE_4 - Results'!B19</f>
        <v>0</v>
      </c>
      <c r="G17" s="187">
        <f>'DE_4 - Results'!B20</f>
        <v>0</v>
      </c>
      <c r="H17" s="187">
        <f>'DE_4 - Results'!B21</f>
        <v>0</v>
      </c>
      <c r="I17" s="187">
        <f>'DE_4 - Results'!B22</f>
        <v>0</v>
      </c>
      <c r="J17" s="40"/>
    </row>
    <row r="18" spans="1:12" ht="12" customHeight="1" x14ac:dyDescent="0.2">
      <c r="A18" s="180" t="s">
        <v>107</v>
      </c>
      <c r="B18" s="187">
        <f>'DE_4 - Results'!C15</f>
        <v>0</v>
      </c>
      <c r="C18" s="187">
        <f>'DE_4 - Results'!C16</f>
        <v>0</v>
      </c>
      <c r="D18" s="187">
        <f>'DE_4 - Results'!C17</f>
        <v>0</v>
      </c>
      <c r="E18" s="187">
        <f>'DE_4 - Results'!C18</f>
        <v>0</v>
      </c>
      <c r="F18" s="187">
        <f>'DE_4 - Results'!C19</f>
        <v>0</v>
      </c>
      <c r="G18" s="187">
        <f>'DE_4 - Results'!C20</f>
        <v>0</v>
      </c>
      <c r="H18" s="187">
        <f>'DE_4 - Results'!C21</f>
        <v>0</v>
      </c>
      <c r="I18" s="187">
        <f>'DE_4 - Results'!C22</f>
        <v>0</v>
      </c>
      <c r="J18" s="40"/>
    </row>
    <row r="19" spans="1:12" ht="3.6" customHeight="1" x14ac:dyDescent="0.2">
      <c r="A19" s="180"/>
      <c r="B19" s="187"/>
      <c r="C19" s="187"/>
      <c r="D19" s="187"/>
      <c r="E19" s="187"/>
      <c r="F19" s="187"/>
      <c r="G19" s="187"/>
      <c r="H19" s="187"/>
      <c r="I19" s="187"/>
      <c r="J19" s="40"/>
    </row>
    <row r="20" spans="1:12" ht="12" customHeight="1" x14ac:dyDescent="0.2">
      <c r="A20" s="180" t="s">
        <v>108</v>
      </c>
      <c r="B20" s="106">
        <f>IF(B17=0,0,IF(B18&gt;B17,"!","OK"))</f>
        <v>0</v>
      </c>
      <c r="C20" s="106">
        <f t="shared" ref="C20:I20" si="0">IF(C17=0,0,IF(C18&gt;C17,"!","OK"))</f>
        <v>0</v>
      </c>
      <c r="D20" s="106">
        <f t="shared" si="0"/>
        <v>0</v>
      </c>
      <c r="E20" s="106">
        <f t="shared" si="0"/>
        <v>0</v>
      </c>
      <c r="F20" s="106">
        <f t="shared" si="0"/>
        <v>0</v>
      </c>
      <c r="G20" s="106">
        <f t="shared" si="0"/>
        <v>0</v>
      </c>
      <c r="H20" s="106">
        <f t="shared" si="0"/>
        <v>0</v>
      </c>
      <c r="I20" s="106">
        <f t="shared" si="0"/>
        <v>0</v>
      </c>
      <c r="J20" s="40"/>
    </row>
    <row r="21" spans="1:12" ht="12" customHeight="1" x14ac:dyDescent="0.2">
      <c r="A21" s="40"/>
      <c r="B21" s="40"/>
      <c r="C21" s="40"/>
      <c r="D21" s="182"/>
      <c r="E21" s="182" t="str">
        <f>IF(K21&gt;0,"MANUAL"," ")</f>
        <v xml:space="preserve"> </v>
      </c>
      <c r="F21" s="182" t="str">
        <f>IF(K22&gt;0,"MANUAL"," ")</f>
        <v xml:space="preserve"> </v>
      </c>
      <c r="G21" s="40"/>
      <c r="H21" s="40"/>
      <c r="I21" s="40"/>
      <c r="J21" s="40"/>
      <c r="K21" s="188"/>
      <c r="L21" s="189"/>
    </row>
    <row r="22" spans="1:12" ht="12" customHeight="1" x14ac:dyDescent="0.2">
      <c r="A22" s="190" t="s">
        <v>176</v>
      </c>
      <c r="B22" s="191"/>
      <c r="C22" s="191"/>
      <c r="D22" s="191"/>
      <c r="E22" s="191"/>
      <c r="F22" s="191"/>
      <c r="G22" s="191"/>
      <c r="H22" s="191"/>
      <c r="I22" s="191"/>
      <c r="J22" s="40"/>
      <c r="K22" s="188"/>
      <c r="L22" s="189"/>
    </row>
    <row r="23" spans="1:12" ht="12" customHeight="1" x14ac:dyDescent="0.2">
      <c r="A23" s="180"/>
      <c r="B23" s="40"/>
      <c r="C23" s="40"/>
      <c r="D23" s="40"/>
      <c r="E23" s="40"/>
      <c r="F23" s="40"/>
      <c r="G23" s="40"/>
      <c r="H23" s="40"/>
      <c r="I23" s="40"/>
      <c r="J23" s="40"/>
    </row>
    <row r="24" spans="1:12" ht="12" customHeight="1" x14ac:dyDescent="0.2">
      <c r="B24" s="40"/>
      <c r="C24" s="40"/>
      <c r="D24" s="20" t="s">
        <v>177</v>
      </c>
      <c r="E24" s="192"/>
      <c r="F24" s="27" t="s">
        <v>40</v>
      </c>
      <c r="G24" s="22"/>
      <c r="H24" s="40"/>
      <c r="I24" s="40"/>
      <c r="J24" s="40"/>
    </row>
    <row r="25" spans="1:12" ht="12" customHeight="1" x14ac:dyDescent="0.2">
      <c r="B25" s="40"/>
      <c r="C25" s="40"/>
      <c r="D25" s="20" t="s">
        <v>175</v>
      </c>
      <c r="E25" s="192"/>
      <c r="G25" s="22"/>
      <c r="H25" s="40"/>
      <c r="I25" s="40"/>
      <c r="J25" s="40"/>
    </row>
    <row r="26" spans="1:12" ht="12" customHeight="1" x14ac:dyDescent="0.2">
      <c r="A26" s="40"/>
      <c r="B26" s="40"/>
      <c r="C26" s="40"/>
      <c r="D26" s="22"/>
      <c r="E26" s="193"/>
      <c r="H26" s="40"/>
      <c r="I26" s="40"/>
      <c r="J26" s="40"/>
    </row>
    <row r="27" spans="1:12" ht="12" customHeight="1" x14ac:dyDescent="0.2">
      <c r="A27" s="40"/>
      <c r="D27" s="23" t="s">
        <v>178</v>
      </c>
      <c r="E27" s="194"/>
      <c r="F27" s="195" t="s">
        <v>40</v>
      </c>
      <c r="G27" s="22"/>
      <c r="H27" s="40"/>
      <c r="I27" s="40"/>
      <c r="J27" s="40"/>
    </row>
    <row r="28" spans="1:12" ht="12" customHeight="1" x14ac:dyDescent="0.2">
      <c r="A28" s="40"/>
      <c r="C28" s="40"/>
      <c r="D28" s="23" t="s">
        <v>179</v>
      </c>
      <c r="E28" s="194"/>
      <c r="F28" s="195" t="s">
        <v>40</v>
      </c>
      <c r="G28" s="39" t="s">
        <v>180</v>
      </c>
      <c r="H28" s="40"/>
      <c r="I28" s="40"/>
      <c r="J28" s="40"/>
    </row>
    <row r="29" spans="1:12" ht="12" customHeight="1" x14ac:dyDescent="0.2">
      <c r="A29" s="40"/>
      <c r="B29" s="40"/>
      <c r="C29" s="40"/>
      <c r="D29" s="40"/>
      <c r="E29" s="40"/>
      <c r="F29" s="40"/>
      <c r="G29" s="40"/>
      <c r="H29" s="40"/>
      <c r="I29" s="40"/>
      <c r="J29" s="40"/>
    </row>
    <row r="30" spans="1:12" ht="12" customHeight="1" x14ac:dyDescent="0.2">
      <c r="A30" s="40"/>
      <c r="B30" s="40"/>
      <c r="C30" s="40"/>
      <c r="D30" s="40"/>
      <c r="E30" s="40"/>
      <c r="F30" s="40"/>
      <c r="G30" s="40"/>
      <c r="H30" s="40"/>
      <c r="I30" s="40"/>
      <c r="J30" s="40"/>
    </row>
    <row r="31" spans="1:12" ht="12" customHeight="1" x14ac:dyDescent="0.2">
      <c r="A31" s="196" t="s">
        <v>111</v>
      </c>
      <c r="B31" s="196"/>
      <c r="C31" s="196"/>
      <c r="D31" s="196"/>
      <c r="E31" s="196"/>
      <c r="F31" s="196"/>
      <c r="G31" s="196"/>
      <c r="H31" s="196"/>
      <c r="I31" s="196"/>
      <c r="J31" s="40"/>
    </row>
    <row r="32" spans="1:12" ht="24" customHeight="1" x14ac:dyDescent="0.2">
      <c r="A32" s="40"/>
      <c r="B32" s="40"/>
      <c r="C32" s="40"/>
      <c r="D32" s="24" t="s">
        <v>113</v>
      </c>
      <c r="E32" s="197" t="s">
        <v>114</v>
      </c>
      <c r="G32" s="40"/>
      <c r="H32" s="40"/>
      <c r="I32" s="40"/>
      <c r="J32" s="40"/>
    </row>
    <row r="33" spans="1:11" ht="12" customHeight="1" x14ac:dyDescent="0.2">
      <c r="B33" s="40"/>
      <c r="C33" s="40"/>
      <c r="D33" s="23" t="s">
        <v>112</v>
      </c>
      <c r="E33" s="198"/>
      <c r="G33" s="23" t="s">
        <v>119</v>
      </c>
      <c r="H33" s="198"/>
      <c r="I33" s="25" t="s">
        <v>12</v>
      </c>
      <c r="J33" s="40"/>
    </row>
    <row r="34" spans="1:11" ht="12" customHeight="1" x14ac:dyDescent="0.2">
      <c r="B34" s="40"/>
      <c r="C34" s="40"/>
      <c r="D34" s="23" t="s">
        <v>115</v>
      </c>
      <c r="E34" s="198"/>
      <c r="G34" s="40"/>
      <c r="H34" s="40"/>
      <c r="I34" s="40"/>
      <c r="J34" s="40"/>
    </row>
    <row r="35" spans="1:11" ht="12" customHeight="1" x14ac:dyDescent="0.2">
      <c r="B35" s="40"/>
      <c r="C35" s="40"/>
      <c r="D35" s="23" t="s">
        <v>116</v>
      </c>
      <c r="E35" s="198"/>
      <c r="G35" s="40"/>
      <c r="H35" s="40"/>
      <c r="I35" s="40"/>
      <c r="J35" s="40"/>
    </row>
    <row r="36" spans="1:11" x14ac:dyDescent="0.2">
      <c r="B36" s="28"/>
      <c r="C36" s="26"/>
      <c r="D36" s="23"/>
      <c r="E36" s="26"/>
      <c r="F36" s="28"/>
      <c r="G36" s="28"/>
      <c r="I36" s="28"/>
      <c r="J36" s="28"/>
    </row>
    <row r="37" spans="1:11" ht="12.75" thickBot="1" x14ac:dyDescent="0.25">
      <c r="A37" s="28"/>
      <c r="B37" s="28"/>
      <c r="C37" s="26"/>
      <c r="D37" s="28"/>
      <c r="E37" s="28"/>
      <c r="F37" s="28"/>
      <c r="G37" s="28"/>
      <c r="H37" s="28"/>
      <c r="I37" s="28"/>
      <c r="J37" s="28"/>
    </row>
    <row r="38" spans="1:11" ht="15" x14ac:dyDescent="0.25">
      <c r="A38" s="43" t="s">
        <v>265</v>
      </c>
      <c r="B38" s="43"/>
      <c r="C38" s="43"/>
      <c r="D38" s="43"/>
      <c r="E38" s="43"/>
      <c r="F38" s="43"/>
      <c r="G38" s="43"/>
      <c r="H38" s="43"/>
      <c r="I38" s="43"/>
    </row>
    <row r="39" spans="1:11" ht="15" x14ac:dyDescent="0.25">
      <c r="A39" s="44" t="s">
        <v>149</v>
      </c>
      <c r="B39" s="44"/>
      <c r="C39" s="44"/>
      <c r="D39" s="44"/>
      <c r="E39" s="44"/>
      <c r="F39" s="44"/>
      <c r="G39" s="44"/>
      <c r="H39" s="44"/>
      <c r="I39" s="45" t="str">
        <f>'CL_1 - Site Screening'!J70</f>
        <v>IDALS: Issue Date: 09/24/2021</v>
      </c>
    </row>
    <row r="40" spans="1:11" x14ac:dyDescent="0.2">
      <c r="A40" s="28"/>
      <c r="B40" s="28"/>
      <c r="C40" s="28"/>
      <c r="D40" s="28"/>
      <c r="E40" s="26"/>
      <c r="F40" s="28"/>
      <c r="G40" s="28"/>
      <c r="H40" s="28"/>
      <c r="I40" s="28"/>
      <c r="J40" s="28"/>
      <c r="K40" s="199"/>
    </row>
    <row r="41" spans="1:11" x14ac:dyDescent="0.2">
      <c r="A41" s="28"/>
      <c r="B41" s="28"/>
      <c r="C41" s="28"/>
      <c r="D41" s="28"/>
      <c r="E41" s="26"/>
      <c r="F41" s="28"/>
      <c r="G41" s="28"/>
      <c r="H41" s="28"/>
      <c r="I41" s="28"/>
      <c r="J41" s="28"/>
    </row>
    <row r="42" spans="1:11" x14ac:dyDescent="0.2">
      <c r="A42" s="28"/>
      <c r="B42" s="28"/>
      <c r="C42" s="28"/>
      <c r="D42" s="28"/>
      <c r="E42" s="26"/>
      <c r="F42" s="28"/>
      <c r="G42" s="28"/>
      <c r="H42" s="28"/>
      <c r="I42" s="28"/>
      <c r="J42" s="28"/>
    </row>
    <row r="43" spans="1:11" x14ac:dyDescent="0.2">
      <c r="A43" s="28"/>
      <c r="B43" s="28"/>
      <c r="C43" s="28"/>
      <c r="D43" s="28"/>
      <c r="E43" s="26"/>
      <c r="F43" s="28"/>
      <c r="G43" s="28"/>
      <c r="H43" s="28"/>
      <c r="I43" s="28"/>
      <c r="J43" s="28"/>
    </row>
    <row r="44" spans="1:11" x14ac:dyDescent="0.2">
      <c r="A44" s="28"/>
      <c r="B44" s="28"/>
      <c r="C44" s="28"/>
      <c r="D44" s="28"/>
      <c r="E44" s="26"/>
      <c r="F44" s="28"/>
      <c r="G44" s="28"/>
      <c r="H44" s="28"/>
      <c r="I44" s="28"/>
      <c r="J44" s="28"/>
    </row>
    <row r="45" spans="1:11" x14ac:dyDescent="0.2">
      <c r="A45" s="28"/>
      <c r="B45" s="28"/>
      <c r="C45" s="28"/>
      <c r="D45" s="28"/>
      <c r="E45" s="26"/>
      <c r="F45" s="28"/>
      <c r="G45" s="28"/>
      <c r="H45" s="28"/>
      <c r="I45" s="28"/>
      <c r="J45" s="28"/>
    </row>
  </sheetData>
  <sheetProtection algorithmName="SHA-512" hashValue="1EzWrNIOcCw2v6Tf8L5I7FEa+jmHQ2yjl+52MviYslLu7HPh9g+Kv7+Ql9pecKj3UupI2QpwqkGk7l80IeHmyA==" saltValue="BCFG62x4NZV4cyfDDD6O4g==" spinCount="100000" sheet="1" selectLockedCells="1"/>
  <mergeCells count="8">
    <mergeCell ref="A2:I2"/>
    <mergeCell ref="A9:I9"/>
    <mergeCell ref="A1:I1"/>
    <mergeCell ref="C5:I5"/>
    <mergeCell ref="A7:B7"/>
    <mergeCell ref="C7:E7"/>
    <mergeCell ref="G7:I7"/>
    <mergeCell ref="A3:I3"/>
  </mergeCells>
  <conditionalFormatting sqref="H13 G27:G28">
    <cfRule type="cellIs" dxfId="11" priority="28" operator="equal">
      <formula>"!"</formula>
    </cfRule>
    <cfRule type="cellIs" dxfId="10" priority="29" operator="equal">
      <formula>"OK"</formula>
    </cfRule>
  </conditionalFormatting>
  <conditionalFormatting sqref="C20:I20">
    <cfRule type="cellIs" dxfId="9" priority="26" operator="equal">
      <formula>"!"</formula>
    </cfRule>
    <cfRule type="cellIs" dxfId="8" priority="27" operator="equal">
      <formula>"OK"</formula>
    </cfRule>
  </conditionalFormatting>
  <conditionalFormatting sqref="H33:I33">
    <cfRule type="duplicateValues" dxfId="7" priority="8"/>
  </conditionalFormatting>
  <conditionalFormatting sqref="G24:G25">
    <cfRule type="cellIs" dxfId="6" priority="5" operator="equal">
      <formula>"ED"</formula>
    </cfRule>
    <cfRule type="cellIs" dxfId="5" priority="6" operator="equal">
      <formula>"!"</formula>
    </cfRule>
    <cfRule type="cellIs" dxfId="4" priority="7" operator="equal">
      <formula>"OK"</formula>
    </cfRule>
  </conditionalFormatting>
  <conditionalFormatting sqref="B20">
    <cfRule type="cellIs" dxfId="3" priority="3" operator="equal">
      <formula>"!"</formula>
    </cfRule>
    <cfRule type="cellIs" dxfId="2" priority="4" operator="equal">
      <formula>"OK"</formula>
    </cfRule>
  </conditionalFormatting>
  <printOptions horizontalCentered="1" verticalCentered="1"/>
  <pageMargins left="0.25" right="0.25"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L52"/>
  <sheetViews>
    <sheetView view="pageBreakPreview" zoomScaleNormal="100" zoomScaleSheetLayoutView="100" workbookViewId="0">
      <selection activeCell="C11" sqref="C11"/>
    </sheetView>
  </sheetViews>
  <sheetFormatPr defaultColWidth="8.85546875" defaultRowHeight="12" x14ac:dyDescent="0.2"/>
  <cols>
    <col min="1" max="1" width="8.85546875" style="27"/>
    <col min="2" max="2" width="18.140625" style="27" customWidth="1"/>
    <col min="3" max="8" width="8.85546875" style="27"/>
    <col min="9" max="12" width="9.7109375" style="27" customWidth="1"/>
    <col min="13" max="16384" width="8.85546875" style="27"/>
  </cols>
  <sheetData>
    <row r="1" spans="1:12" ht="12.75" x14ac:dyDescent="0.2">
      <c r="A1" s="319" t="s">
        <v>185</v>
      </c>
      <c r="B1" s="319"/>
      <c r="C1" s="319"/>
      <c r="D1" s="319"/>
      <c r="E1" s="319"/>
      <c r="F1" s="319"/>
      <c r="G1" s="319"/>
    </row>
    <row r="2" spans="1:12" ht="52.5" customHeight="1" x14ac:dyDescent="0.2">
      <c r="A2" s="360" t="s">
        <v>323</v>
      </c>
      <c r="B2" s="360"/>
      <c r="C2" s="360"/>
      <c r="D2" s="360"/>
      <c r="E2" s="360"/>
      <c r="F2" s="360"/>
      <c r="G2" s="360"/>
      <c r="H2" s="200"/>
      <c r="I2" s="200"/>
    </row>
    <row r="3" spans="1:12" ht="12.75" x14ac:dyDescent="0.2">
      <c r="A3" s="19"/>
      <c r="B3" s="19"/>
      <c r="C3" s="19"/>
      <c r="D3" s="19"/>
      <c r="E3" s="19"/>
      <c r="F3" s="19"/>
      <c r="G3" s="19"/>
    </row>
    <row r="4" spans="1:12" x14ac:dyDescent="0.2">
      <c r="A4" s="27" t="s">
        <v>91</v>
      </c>
      <c r="B4" s="349" t="str">
        <f>'CL_1 - Site Screening'!C3</f>
        <v>Project Name</v>
      </c>
      <c r="C4" s="349"/>
      <c r="D4" s="349"/>
      <c r="E4" s="349"/>
      <c r="F4" s="27" t="s">
        <v>52</v>
      </c>
      <c r="G4" s="47">
        <f ca="1">'CL_1 - Site Screening'!G5</f>
        <v>44670</v>
      </c>
    </row>
    <row r="5" spans="1:12" x14ac:dyDescent="0.2">
      <c r="A5" s="48"/>
      <c r="B5" s="48"/>
      <c r="C5" s="48"/>
      <c r="D5" s="48"/>
      <c r="E5" s="48"/>
      <c r="F5" s="48"/>
    </row>
    <row r="6" spans="1:12" x14ac:dyDescent="0.2">
      <c r="A6" s="29" t="s">
        <v>18</v>
      </c>
      <c r="B6" s="29"/>
      <c r="C6" s="29"/>
      <c r="D6" s="29"/>
      <c r="E6" s="29"/>
      <c r="F6" s="29"/>
      <c r="G6" s="30"/>
    </row>
    <row r="7" spans="1:12" s="28" customFormat="1" ht="3.6" customHeight="1" x14ac:dyDescent="0.2">
      <c r="A7" s="49"/>
      <c r="B7" s="49"/>
      <c r="C7" s="49"/>
      <c r="D7" s="49"/>
      <c r="E7" s="49"/>
      <c r="F7" s="49"/>
    </row>
    <row r="9" spans="1:12" x14ac:dyDescent="0.2">
      <c r="A9" s="153" t="s">
        <v>133</v>
      </c>
      <c r="B9" s="153"/>
      <c r="C9" s="363" t="s">
        <v>4</v>
      </c>
      <c r="D9" s="363"/>
      <c r="E9" s="363"/>
      <c r="F9" s="363"/>
      <c r="G9" s="155"/>
    </row>
    <row r="10" spans="1:12" x14ac:dyDescent="0.2">
      <c r="A10" s="58" t="s">
        <v>20</v>
      </c>
      <c r="B10" s="58"/>
      <c r="C10" s="60" t="s">
        <v>5</v>
      </c>
      <c r="D10" s="60" t="s">
        <v>6</v>
      </c>
      <c r="E10" s="60" t="s">
        <v>7</v>
      </c>
      <c r="F10" s="60" t="s">
        <v>8</v>
      </c>
      <c r="I10" s="22" t="s">
        <v>5</v>
      </c>
      <c r="J10" s="22" t="s">
        <v>6</v>
      </c>
      <c r="K10" s="22" t="s">
        <v>7</v>
      </c>
      <c r="L10" s="22" t="s">
        <v>8</v>
      </c>
    </row>
    <row r="11" spans="1:12" x14ac:dyDescent="0.2">
      <c r="A11" s="27" t="s">
        <v>44</v>
      </c>
      <c r="C11" s="201">
        <v>0</v>
      </c>
      <c r="D11" s="201">
        <v>0.25</v>
      </c>
      <c r="E11" s="201">
        <v>0</v>
      </c>
      <c r="F11" s="201">
        <v>0</v>
      </c>
      <c r="I11" s="22">
        <v>30</v>
      </c>
      <c r="J11" s="22">
        <v>58</v>
      </c>
      <c r="K11" s="22">
        <v>71</v>
      </c>
      <c r="L11" s="22">
        <v>78</v>
      </c>
    </row>
    <row r="13" spans="1:12" x14ac:dyDescent="0.2">
      <c r="A13" s="27" t="s">
        <v>24</v>
      </c>
      <c r="C13" s="202">
        <f>SUM(C11:F11)</f>
        <v>0.25</v>
      </c>
      <c r="D13" s="27" t="s">
        <v>9</v>
      </c>
      <c r="F13" s="203"/>
      <c r="I13" s="27" t="s">
        <v>28</v>
      </c>
      <c r="J13" s="27">
        <v>1.25</v>
      </c>
      <c r="K13" s="27" t="s">
        <v>29</v>
      </c>
    </row>
    <row r="14" spans="1:12" x14ac:dyDescent="0.2">
      <c r="A14" s="27" t="s">
        <v>152</v>
      </c>
      <c r="C14" s="202">
        <f>IF(I16=0,ROUND(((C11*I11+D11*J11+E11*K11+F11*L11)/C13),0),I16)</f>
        <v>58</v>
      </c>
      <c r="F14" s="204"/>
    </row>
    <row r="15" spans="1:12" x14ac:dyDescent="0.2">
      <c r="D15" s="22"/>
      <c r="I15" s="205" t="s">
        <v>123</v>
      </c>
      <c r="J15" s="206"/>
      <c r="K15" s="206"/>
      <c r="L15" s="179"/>
    </row>
    <row r="16" spans="1:12" x14ac:dyDescent="0.2">
      <c r="I16" s="207">
        <v>0</v>
      </c>
      <c r="J16" s="206" t="s">
        <v>153</v>
      </c>
      <c r="K16" s="206"/>
      <c r="L16" s="179"/>
    </row>
    <row r="17" spans="1:12" x14ac:dyDescent="0.2">
      <c r="A17" s="208" t="s">
        <v>41</v>
      </c>
      <c r="B17" s="208"/>
      <c r="C17" s="364" t="s">
        <v>4</v>
      </c>
      <c r="D17" s="364"/>
      <c r="E17" s="364"/>
      <c r="F17" s="364"/>
      <c r="G17" s="209"/>
    </row>
    <row r="18" spans="1:12" x14ac:dyDescent="0.2">
      <c r="A18" s="58" t="s">
        <v>20</v>
      </c>
      <c r="B18" s="58"/>
      <c r="C18" s="60" t="s">
        <v>5</v>
      </c>
      <c r="D18" s="60" t="s">
        <v>6</v>
      </c>
      <c r="E18" s="60" t="s">
        <v>7</v>
      </c>
      <c r="F18" s="60" t="s">
        <v>8</v>
      </c>
      <c r="I18" s="362" t="s">
        <v>138</v>
      </c>
      <c r="J18" s="362"/>
      <c r="K18" s="362"/>
      <c r="L18" s="362"/>
    </row>
    <row r="19" spans="1:12" x14ac:dyDescent="0.2">
      <c r="A19" s="27" t="s">
        <v>19</v>
      </c>
      <c r="C19" s="201">
        <v>0</v>
      </c>
      <c r="D19" s="201">
        <v>0</v>
      </c>
      <c r="E19" s="201">
        <v>0</v>
      </c>
      <c r="F19" s="201">
        <v>0</v>
      </c>
      <c r="I19" s="22" t="s">
        <v>5</v>
      </c>
      <c r="J19" s="22" t="s">
        <v>6</v>
      </c>
      <c r="K19" s="22" t="s">
        <v>7</v>
      </c>
      <c r="L19" s="22" t="s">
        <v>8</v>
      </c>
    </row>
    <row r="20" spans="1:12" x14ac:dyDescent="0.2">
      <c r="A20" s="27" t="s">
        <v>21</v>
      </c>
      <c r="C20" s="201">
        <v>0</v>
      </c>
      <c r="D20" s="201">
        <v>0</v>
      </c>
      <c r="E20" s="201">
        <v>0</v>
      </c>
      <c r="F20" s="201">
        <v>0</v>
      </c>
      <c r="I20" s="22">
        <v>39</v>
      </c>
      <c r="J20" s="22">
        <v>61</v>
      </c>
      <c r="K20" s="22">
        <v>74</v>
      </c>
      <c r="L20" s="22">
        <v>80</v>
      </c>
    </row>
    <row r="21" spans="1:12" x14ac:dyDescent="0.2">
      <c r="A21" s="27" t="s">
        <v>22</v>
      </c>
      <c r="C21" s="201">
        <v>0</v>
      </c>
      <c r="D21" s="201">
        <v>0</v>
      </c>
      <c r="E21" s="201">
        <v>0</v>
      </c>
      <c r="F21" s="201">
        <v>0</v>
      </c>
      <c r="I21" s="22">
        <v>49</v>
      </c>
      <c r="J21" s="22">
        <v>69</v>
      </c>
      <c r="K21" s="22">
        <v>79</v>
      </c>
      <c r="L21" s="22">
        <v>84</v>
      </c>
    </row>
    <row r="22" spans="1:12" x14ac:dyDescent="0.2">
      <c r="A22" s="27" t="s">
        <v>23</v>
      </c>
      <c r="C22" s="201">
        <v>0</v>
      </c>
      <c r="D22" s="201">
        <v>0</v>
      </c>
      <c r="E22" s="201">
        <v>0</v>
      </c>
      <c r="F22" s="201">
        <v>0</v>
      </c>
      <c r="I22" s="22">
        <v>68</v>
      </c>
      <c r="J22" s="22">
        <v>79</v>
      </c>
      <c r="K22" s="22">
        <v>86</v>
      </c>
      <c r="L22" s="22">
        <v>89</v>
      </c>
    </row>
    <row r="23" spans="1:12" x14ac:dyDescent="0.2">
      <c r="A23" s="27" t="s">
        <v>45</v>
      </c>
      <c r="C23" s="201">
        <v>0</v>
      </c>
      <c r="D23" s="201">
        <v>0.25</v>
      </c>
      <c r="E23" s="201">
        <v>0</v>
      </c>
      <c r="F23" s="201">
        <v>0</v>
      </c>
      <c r="I23" s="22">
        <v>64</v>
      </c>
      <c r="J23" s="22">
        <v>74</v>
      </c>
      <c r="K23" s="22">
        <v>81</v>
      </c>
      <c r="L23" s="22">
        <v>85</v>
      </c>
    </row>
    <row r="24" spans="1:12" x14ac:dyDescent="0.2">
      <c r="A24" s="27" t="s">
        <v>325</v>
      </c>
      <c r="C24" s="201">
        <v>0</v>
      </c>
      <c r="D24" s="201">
        <v>0</v>
      </c>
      <c r="E24" s="201">
        <v>0</v>
      </c>
      <c r="F24" s="201">
        <v>0</v>
      </c>
    </row>
    <row r="25" spans="1:12" x14ac:dyDescent="0.2">
      <c r="A25" s="27" t="s">
        <v>326</v>
      </c>
      <c r="C25" s="210">
        <v>92</v>
      </c>
      <c r="D25" s="210">
        <v>92</v>
      </c>
      <c r="E25" s="210">
        <v>92</v>
      </c>
      <c r="F25" s="210">
        <v>92</v>
      </c>
      <c r="I25" s="205" t="s">
        <v>123</v>
      </c>
      <c r="J25" s="206"/>
      <c r="K25" s="206"/>
      <c r="L25" s="179"/>
    </row>
    <row r="26" spans="1:12" x14ac:dyDescent="0.2">
      <c r="C26" s="22"/>
      <c r="D26" s="20" t="s">
        <v>329</v>
      </c>
      <c r="E26" s="211" t="s">
        <v>47</v>
      </c>
      <c r="F26" s="22" t="s">
        <v>46</v>
      </c>
      <c r="I26" s="207">
        <v>0</v>
      </c>
      <c r="J26" s="206" t="s">
        <v>127</v>
      </c>
      <c r="K26" s="206"/>
      <c r="L26" s="179"/>
    </row>
    <row r="28" spans="1:12" x14ac:dyDescent="0.2">
      <c r="C28" s="212">
        <f>SUM(C19:F23)+SUM(C24:F24)</f>
        <v>0.25</v>
      </c>
      <c r="D28" s="27" t="s">
        <v>9</v>
      </c>
      <c r="E28" s="20" t="s">
        <v>26</v>
      </c>
      <c r="F28" s="213">
        <f>0.05+0.009*C29*100</f>
        <v>0.05</v>
      </c>
      <c r="I28" s="27" t="s">
        <v>28</v>
      </c>
      <c r="J28" s="27">
        <v>1.25</v>
      </c>
      <c r="K28" s="27" t="s">
        <v>29</v>
      </c>
    </row>
    <row r="29" spans="1:12" x14ac:dyDescent="0.2">
      <c r="C29" s="214">
        <f>(SUM(C19:F19)+SUM(C22:F22)/2+IF(E26="Y",SUM(C24:F24),0))/C28</f>
        <v>0</v>
      </c>
      <c r="E29" s="20" t="s">
        <v>27</v>
      </c>
      <c r="F29" s="215">
        <f>F28*J28*C28*43560/12+I26-IF(E26="N",0.05*J28*SUM(C24:F24)*43560/12,0)</f>
        <v>56.71875</v>
      </c>
    </row>
    <row r="30" spans="1:12" x14ac:dyDescent="0.2">
      <c r="C30" s="20" t="s">
        <v>30</v>
      </c>
      <c r="D30" s="212">
        <f>ROUND(((SUM(C19:F19)*98+C20*I20+C21*I21+C22*I22+D20*J20+D21*J21+D22*J22+E20*K20+E21*K21+E22*K22+F20*L20+F21*L21+F22*L22+C24*C25+D24*D25+E24*E25+F24*F25+C23*I23+D23*J23+E23*K23+F23*L23)/C28),0)</f>
        <v>74</v>
      </c>
      <c r="F30" s="182" t="str">
        <f>IF(I26&gt;0,"MANUAL"," ")</f>
        <v xml:space="preserve"> </v>
      </c>
    </row>
    <row r="31" spans="1:12" x14ac:dyDescent="0.2">
      <c r="C31" s="20" t="s">
        <v>134</v>
      </c>
      <c r="D31" s="212">
        <f>ROUND(1000/((10+5*J28+10*1.25*F28)-(10*((1.25*F28)^2+1.25*1.25*F28*J28)^0.5)),0)</f>
        <v>73</v>
      </c>
      <c r="F31" s="20" t="s">
        <v>48</v>
      </c>
      <c r="G31" s="216">
        <f>1.25*F28</f>
        <v>6.25E-2</v>
      </c>
    </row>
    <row r="32" spans="1:12" x14ac:dyDescent="0.2">
      <c r="A32" s="22"/>
    </row>
    <row r="33" spans="1:12" x14ac:dyDescent="0.2">
      <c r="A33" s="217" t="s">
        <v>42</v>
      </c>
      <c r="B33" s="217"/>
      <c r="C33" s="361" t="s">
        <v>4</v>
      </c>
      <c r="D33" s="361"/>
      <c r="E33" s="361"/>
      <c r="F33" s="361"/>
      <c r="G33" s="218"/>
    </row>
    <row r="34" spans="1:12" x14ac:dyDescent="0.2">
      <c r="A34" s="58" t="s">
        <v>20</v>
      </c>
      <c r="B34" s="58"/>
      <c r="C34" s="60" t="s">
        <v>5</v>
      </c>
      <c r="D34" s="60" t="s">
        <v>6</v>
      </c>
      <c r="E34" s="60" t="s">
        <v>7</v>
      </c>
      <c r="F34" s="60" t="s">
        <v>8</v>
      </c>
      <c r="I34" s="362" t="s">
        <v>138</v>
      </c>
      <c r="J34" s="362"/>
      <c r="K34" s="362"/>
      <c r="L34" s="362"/>
    </row>
    <row r="35" spans="1:12" x14ac:dyDescent="0.2">
      <c r="A35" s="27" t="s">
        <v>19</v>
      </c>
      <c r="C35" s="201">
        <v>0</v>
      </c>
      <c r="D35" s="201">
        <v>0.25</v>
      </c>
      <c r="E35" s="201">
        <v>0</v>
      </c>
      <c r="F35" s="201">
        <v>0</v>
      </c>
      <c r="I35" s="22" t="s">
        <v>5</v>
      </c>
      <c r="J35" s="22" t="s">
        <v>6</v>
      </c>
      <c r="K35" s="22" t="s">
        <v>7</v>
      </c>
      <c r="L35" s="22" t="s">
        <v>8</v>
      </c>
    </row>
    <row r="36" spans="1:12" x14ac:dyDescent="0.2">
      <c r="A36" s="27" t="s">
        <v>132</v>
      </c>
      <c r="C36" s="201">
        <v>0</v>
      </c>
      <c r="D36" s="201">
        <v>0</v>
      </c>
      <c r="E36" s="201">
        <v>0</v>
      </c>
      <c r="F36" s="201">
        <v>0</v>
      </c>
      <c r="I36" s="22">
        <v>39</v>
      </c>
      <c r="J36" s="22">
        <v>61</v>
      </c>
      <c r="K36" s="22">
        <v>74</v>
      </c>
      <c r="L36" s="22">
        <v>80</v>
      </c>
    </row>
    <row r="37" spans="1:12" x14ac:dyDescent="0.2">
      <c r="A37" s="27" t="s">
        <v>131</v>
      </c>
      <c r="C37" s="201">
        <v>0</v>
      </c>
      <c r="D37" s="201">
        <v>0</v>
      </c>
      <c r="E37" s="201">
        <v>0</v>
      </c>
      <c r="F37" s="201">
        <v>0</v>
      </c>
      <c r="I37" s="22">
        <v>49</v>
      </c>
      <c r="J37" s="22">
        <v>69</v>
      </c>
      <c r="K37" s="22">
        <v>79</v>
      </c>
      <c r="L37" s="22">
        <v>84</v>
      </c>
    </row>
    <row r="38" spans="1:12" x14ac:dyDescent="0.2">
      <c r="A38" s="27" t="s">
        <v>23</v>
      </c>
      <c r="C38" s="201">
        <v>0</v>
      </c>
      <c r="D38" s="201">
        <v>0</v>
      </c>
      <c r="E38" s="201">
        <v>0</v>
      </c>
      <c r="F38" s="201">
        <v>0</v>
      </c>
      <c r="I38" s="22">
        <v>68</v>
      </c>
      <c r="J38" s="22">
        <v>79</v>
      </c>
      <c r="K38" s="22">
        <v>86</v>
      </c>
      <c r="L38" s="22">
        <v>89</v>
      </c>
    </row>
    <row r="39" spans="1:12" x14ac:dyDescent="0.2">
      <c r="A39" s="27" t="s">
        <v>45</v>
      </c>
      <c r="C39" s="201">
        <v>0</v>
      </c>
      <c r="D39" s="201">
        <v>0</v>
      </c>
      <c r="E39" s="201">
        <v>0</v>
      </c>
      <c r="F39" s="201">
        <v>0</v>
      </c>
      <c r="I39" s="22">
        <v>64</v>
      </c>
      <c r="J39" s="22">
        <v>74</v>
      </c>
      <c r="K39" s="22">
        <v>81</v>
      </c>
      <c r="L39" s="22">
        <v>85</v>
      </c>
    </row>
    <row r="40" spans="1:12" x14ac:dyDescent="0.2">
      <c r="A40" s="27" t="s">
        <v>325</v>
      </c>
      <c r="C40" s="201">
        <v>0</v>
      </c>
      <c r="D40" s="201">
        <v>0</v>
      </c>
      <c r="E40" s="201">
        <v>0</v>
      </c>
      <c r="F40" s="201">
        <v>0</v>
      </c>
    </row>
    <row r="41" spans="1:12" x14ac:dyDescent="0.2">
      <c r="A41" s="27" t="s">
        <v>326</v>
      </c>
      <c r="C41" s="210">
        <v>92</v>
      </c>
      <c r="D41" s="210">
        <v>92</v>
      </c>
      <c r="E41" s="210">
        <v>92</v>
      </c>
      <c r="F41" s="210">
        <v>92</v>
      </c>
      <c r="I41" s="205" t="s">
        <v>123</v>
      </c>
      <c r="J41" s="206"/>
      <c r="K41" s="206"/>
      <c r="L41" s="179"/>
    </row>
    <row r="42" spans="1:12" x14ac:dyDescent="0.2">
      <c r="C42" s="22"/>
      <c r="D42" s="20" t="s">
        <v>329</v>
      </c>
      <c r="E42" s="211" t="s">
        <v>47</v>
      </c>
      <c r="F42" s="22" t="s">
        <v>46</v>
      </c>
      <c r="I42" s="207">
        <v>0</v>
      </c>
      <c r="J42" s="206" t="s">
        <v>127</v>
      </c>
      <c r="K42" s="206"/>
      <c r="L42" s="179"/>
    </row>
    <row r="44" spans="1:12" x14ac:dyDescent="0.2">
      <c r="B44" s="20" t="s">
        <v>24</v>
      </c>
      <c r="C44" s="219">
        <f>SUM(C35:F39)+SUM(C40:F40)</f>
        <v>0.25</v>
      </c>
      <c r="D44" s="27" t="s">
        <v>9</v>
      </c>
      <c r="E44" s="20" t="s">
        <v>26</v>
      </c>
      <c r="F44" s="220">
        <f>0.05+0.009*C45*100</f>
        <v>0.95</v>
      </c>
      <c r="I44" s="27" t="s">
        <v>28</v>
      </c>
      <c r="J44" s="27">
        <v>1.25</v>
      </c>
      <c r="K44" s="27" t="s">
        <v>29</v>
      </c>
    </row>
    <row r="45" spans="1:12" x14ac:dyDescent="0.2">
      <c r="B45" s="20" t="s">
        <v>25</v>
      </c>
      <c r="C45" s="221">
        <f>(SUM(C35:F35)+SUM(C38:F38)/2+IF(E42="Y",SUM(C40:F40),0))/C44</f>
        <v>1</v>
      </c>
      <c r="E45" s="20" t="s">
        <v>27</v>
      </c>
      <c r="F45" s="222">
        <f>F44*J44*C44*43560/12+I42-IF(E42="N",0.05*J44*SUM(C40:F40)*43560/12,0)</f>
        <v>1077.65625</v>
      </c>
    </row>
    <row r="46" spans="1:12" x14ac:dyDescent="0.2">
      <c r="C46" s="20" t="s">
        <v>30</v>
      </c>
      <c r="D46" s="219">
        <f>ROUND(((SUM(C35:F35)*98+C36*I36+C37*I37+C38*I38+D36*J36+D37*J37+D38*J38+E36*K36+E37*K37+E38*K38+F36*L36+F37*L37+F38*L38+C40*C41+D40*D41+E40*E41+F40*F41+C39*I39+D39*J39+E39*K39+F39*L39)/C44),0)</f>
        <v>98</v>
      </c>
      <c r="F46" s="182" t="str">
        <f>IF(I42&gt;0,"MANUAL"," ")</f>
        <v xml:space="preserve"> </v>
      </c>
    </row>
    <row r="47" spans="1:12" x14ac:dyDescent="0.2">
      <c r="C47" s="20" t="s">
        <v>134</v>
      </c>
      <c r="D47" s="219">
        <f>ROUND(1000/((10+5*J44+10*1.25*F44)-(10*((1.25*F44)^2+1.25*1.25*F44*J44)^0.5)),0)</f>
        <v>99</v>
      </c>
      <c r="F47" s="20" t="s">
        <v>48</v>
      </c>
      <c r="G47" s="223">
        <f>1.25*F44</f>
        <v>1.1875</v>
      </c>
    </row>
    <row r="48" spans="1:12" x14ac:dyDescent="0.2">
      <c r="A48" s="224" t="s">
        <v>327</v>
      </c>
    </row>
    <row r="49" spans="1:7" x14ac:dyDescent="0.2">
      <c r="A49" s="224" t="s">
        <v>328</v>
      </c>
    </row>
    <row r="50" spans="1:7" ht="12.75" thickBot="1" x14ac:dyDescent="0.25"/>
    <row r="51" spans="1:7" ht="15" x14ac:dyDescent="0.25">
      <c r="A51" s="43" t="s">
        <v>186</v>
      </c>
      <c r="B51" s="43"/>
      <c r="C51" s="43"/>
      <c r="D51" s="43"/>
      <c r="E51" s="43"/>
      <c r="F51" s="43"/>
      <c r="G51" s="43"/>
    </row>
    <row r="52" spans="1:7" ht="15" x14ac:dyDescent="0.25">
      <c r="A52" s="44" t="s">
        <v>150</v>
      </c>
      <c r="B52" s="44"/>
      <c r="C52" s="44"/>
      <c r="D52" s="44"/>
      <c r="E52" s="44"/>
      <c r="F52" s="44"/>
      <c r="G52" s="45" t="str">
        <f>'CL_1 - Site Screening'!J70</f>
        <v>IDALS: Issue Date: 09/24/2021</v>
      </c>
    </row>
  </sheetData>
  <sheetProtection algorithmName="SHA-512" hashValue="/MC0KjUluxO+Qut6UwkgdRQOKOEqRwlBwySyqpOVzItFNWHCv9o4tWgqm1dEc94bhp9tX2dviQPqdFTGC0URuQ==" saltValue="k+eCZNCmYxaB+sPo2edndA==" spinCount="100000" sheet="1" selectLockedCells="1"/>
  <mergeCells count="8">
    <mergeCell ref="A1:G1"/>
    <mergeCell ref="C33:F33"/>
    <mergeCell ref="I34:L34"/>
    <mergeCell ref="C9:F9"/>
    <mergeCell ref="C17:F17"/>
    <mergeCell ref="I18:L18"/>
    <mergeCell ref="B4:E4"/>
    <mergeCell ref="A2:G2"/>
  </mergeCells>
  <printOptions horizontalCentered="1" verticalCentered="1"/>
  <pageMargins left="0.25" right="0.25"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S81"/>
  <sheetViews>
    <sheetView view="pageBreakPreview" zoomScaleNormal="100" zoomScaleSheetLayoutView="100" workbookViewId="0">
      <selection activeCell="B20" sqref="B20"/>
    </sheetView>
  </sheetViews>
  <sheetFormatPr defaultColWidth="8.85546875" defaultRowHeight="12.75" x14ac:dyDescent="0.2"/>
  <cols>
    <col min="1" max="1" width="10.85546875" style="225" customWidth="1"/>
    <col min="2" max="8" width="10.7109375" style="225" customWidth="1"/>
    <col min="9" max="9" width="8.85546875" style="225"/>
    <col min="10" max="10" width="15.42578125" style="225" customWidth="1"/>
    <col min="11" max="16384" width="8.85546875" style="225"/>
  </cols>
  <sheetData>
    <row r="1" spans="1:9" x14ac:dyDescent="0.2">
      <c r="A1" s="319" t="s">
        <v>117</v>
      </c>
      <c r="B1" s="319"/>
      <c r="C1" s="319"/>
      <c r="D1" s="319"/>
      <c r="E1" s="319"/>
      <c r="F1" s="319"/>
      <c r="G1" s="319"/>
      <c r="H1" s="319"/>
      <c r="I1" s="172"/>
    </row>
    <row r="2" spans="1:9" ht="39.75" customHeight="1" x14ac:dyDescent="0.2">
      <c r="A2" s="360" t="s">
        <v>323</v>
      </c>
      <c r="B2" s="360"/>
      <c r="C2" s="360"/>
      <c r="D2" s="360"/>
      <c r="E2" s="360"/>
      <c r="F2" s="360"/>
      <c r="G2" s="360"/>
      <c r="H2" s="360"/>
      <c r="I2" s="226"/>
    </row>
    <row r="3" spans="1:9" x14ac:dyDescent="0.2">
      <c r="A3" s="19"/>
      <c r="B3" s="19"/>
      <c r="C3" s="19"/>
      <c r="D3" s="19"/>
      <c r="E3" s="19"/>
      <c r="F3" s="19"/>
      <c r="G3" s="19"/>
      <c r="H3" s="19"/>
      <c r="I3" s="172"/>
    </row>
    <row r="4" spans="1:9" x14ac:dyDescent="0.2">
      <c r="A4" s="225" t="s">
        <v>91</v>
      </c>
      <c r="B4" s="368" t="str">
        <f>'CL_1 - Site Screening'!C3</f>
        <v>Project Name</v>
      </c>
      <c r="C4" s="368"/>
      <c r="D4" s="368"/>
      <c r="E4" s="368"/>
      <c r="F4" s="225" t="s">
        <v>52</v>
      </c>
      <c r="G4" s="367">
        <f ca="1">'CL_1 - Site Screening'!G5</f>
        <v>44670</v>
      </c>
      <c r="H4" s="367"/>
    </row>
    <row r="5" spans="1:9" s="228" customFormat="1" x14ac:dyDescent="0.2">
      <c r="A5" s="227"/>
      <c r="B5" s="227"/>
      <c r="C5" s="227"/>
      <c r="D5" s="227"/>
      <c r="E5" s="227"/>
      <c r="F5" s="227"/>
      <c r="G5" s="227"/>
      <c r="H5" s="227"/>
    </row>
    <row r="7" spans="1:9" x14ac:dyDescent="0.2">
      <c r="A7" s="229" t="s">
        <v>43</v>
      </c>
      <c r="B7" s="229"/>
      <c r="C7" s="229"/>
      <c r="D7" s="229"/>
      <c r="E7" s="229"/>
      <c r="F7" s="229"/>
      <c r="G7" s="229"/>
      <c r="H7" s="229"/>
    </row>
    <row r="9" spans="1:9" x14ac:dyDescent="0.2">
      <c r="B9" s="230" t="s">
        <v>24</v>
      </c>
      <c r="C9" s="106">
        <f>'DE_2 - Det Wtrshed Info'!C44</f>
        <v>0.25</v>
      </c>
      <c r="D9" s="225" t="s">
        <v>9</v>
      </c>
      <c r="E9" s="230" t="s">
        <v>26</v>
      </c>
      <c r="F9" s="231">
        <f>'DE_2 - Det Wtrshed Info'!F44</f>
        <v>0.95</v>
      </c>
    </row>
    <row r="10" spans="1:9" x14ac:dyDescent="0.2">
      <c r="B10" s="230" t="s">
        <v>25</v>
      </c>
      <c r="C10" s="232">
        <f>'DE_2 - Det Wtrshed Info'!C45</f>
        <v>1</v>
      </c>
      <c r="E10" s="230" t="s">
        <v>27</v>
      </c>
      <c r="F10" s="233">
        <f>'DE_2 - Det Wtrshed Info'!F45</f>
        <v>1077.65625</v>
      </c>
      <c r="G10" s="225" t="s">
        <v>40</v>
      </c>
    </row>
    <row r="11" spans="1:9" x14ac:dyDescent="0.2">
      <c r="C11" s="230" t="s">
        <v>30</v>
      </c>
      <c r="D11" s="106">
        <f>'DE_2 - Det Wtrshed Info'!D46</f>
        <v>98</v>
      </c>
      <c r="E11" s="230" t="s">
        <v>48</v>
      </c>
      <c r="F11" s="234">
        <f>'DE_2 - Det Wtrshed Info'!G47</f>
        <v>1.1875</v>
      </c>
      <c r="G11" s="225" t="s">
        <v>49</v>
      </c>
    </row>
    <row r="12" spans="1:9" x14ac:dyDescent="0.2">
      <c r="C12" s="230" t="s">
        <v>31</v>
      </c>
      <c r="D12" s="106">
        <f>'DE_2 - Det Wtrshed Info'!D47</f>
        <v>99</v>
      </c>
    </row>
    <row r="14" spans="1:9" x14ac:dyDescent="0.2">
      <c r="A14" s="229" t="s">
        <v>308</v>
      </c>
      <c r="B14" s="229"/>
      <c r="C14" s="229"/>
      <c r="D14" s="229"/>
      <c r="E14" s="229"/>
      <c r="F14" s="229"/>
      <c r="G14" s="229"/>
      <c r="H14" s="229"/>
    </row>
    <row r="15" spans="1:9" x14ac:dyDescent="0.2">
      <c r="A15" s="369" t="s">
        <v>139</v>
      </c>
      <c r="B15" s="369"/>
      <c r="C15" s="369"/>
      <c r="D15" s="369"/>
      <c r="E15" s="369"/>
      <c r="F15" s="369"/>
      <c r="G15" s="369"/>
      <c r="H15" s="369"/>
    </row>
    <row r="17" spans="1:8" x14ac:dyDescent="0.2">
      <c r="B17" s="235"/>
      <c r="C17" s="366" t="s">
        <v>140</v>
      </c>
      <c r="D17" s="366"/>
      <c r="E17" s="366" t="s">
        <v>35</v>
      </c>
      <c r="F17" s="366"/>
      <c r="G17" s="366" t="s">
        <v>36</v>
      </c>
      <c r="H17" s="366"/>
    </row>
    <row r="18" spans="1:8" x14ac:dyDescent="0.2">
      <c r="B18" s="236" t="s">
        <v>34</v>
      </c>
      <c r="C18" s="236" t="s">
        <v>37</v>
      </c>
      <c r="D18" s="236" t="s">
        <v>38</v>
      </c>
      <c r="E18" s="236" t="s">
        <v>37</v>
      </c>
      <c r="F18" s="236" t="s">
        <v>38</v>
      </c>
      <c r="G18" s="236" t="s">
        <v>37</v>
      </c>
      <c r="H18" s="236" t="s">
        <v>38</v>
      </c>
    </row>
    <row r="19" spans="1:8" x14ac:dyDescent="0.2">
      <c r="A19" s="237" t="s">
        <v>32</v>
      </c>
      <c r="B19" s="238" t="s">
        <v>29</v>
      </c>
      <c r="C19" s="238" t="s">
        <v>39</v>
      </c>
      <c r="D19" s="238" t="s">
        <v>40</v>
      </c>
      <c r="E19" s="238" t="s">
        <v>39</v>
      </c>
      <c r="F19" s="238" t="s">
        <v>40</v>
      </c>
      <c r="G19" s="238" t="s">
        <v>39</v>
      </c>
      <c r="H19" s="238" t="s">
        <v>40</v>
      </c>
    </row>
    <row r="20" spans="1:8" x14ac:dyDescent="0.2">
      <c r="A20" s="106" t="s">
        <v>33</v>
      </c>
      <c r="B20" s="239">
        <v>1.25</v>
      </c>
      <c r="C20" s="240"/>
      <c r="D20" s="241"/>
      <c r="E20" s="242"/>
      <c r="F20" s="243"/>
      <c r="G20" s="244"/>
      <c r="H20" s="245"/>
    </row>
    <row r="21" spans="1:8" x14ac:dyDescent="0.2">
      <c r="A21" s="106">
        <v>1</v>
      </c>
      <c r="B21" s="239"/>
      <c r="C21" s="246"/>
      <c r="D21" s="247"/>
      <c r="E21" s="248"/>
      <c r="F21" s="249"/>
      <c r="G21" s="244"/>
      <c r="H21" s="245"/>
    </row>
    <row r="22" spans="1:8" x14ac:dyDescent="0.2">
      <c r="A22" s="106">
        <v>2</v>
      </c>
      <c r="B22" s="239"/>
      <c r="C22" s="246"/>
      <c r="D22" s="247"/>
      <c r="E22" s="248"/>
      <c r="F22" s="249"/>
      <c r="G22" s="244"/>
      <c r="H22" s="245"/>
    </row>
    <row r="23" spans="1:8" x14ac:dyDescent="0.2">
      <c r="A23" s="106">
        <v>5</v>
      </c>
      <c r="B23" s="239"/>
      <c r="C23" s="246"/>
      <c r="D23" s="247"/>
      <c r="E23" s="248"/>
      <c r="F23" s="249"/>
      <c r="G23" s="244"/>
      <c r="H23" s="245"/>
    </row>
    <row r="24" spans="1:8" x14ac:dyDescent="0.2">
      <c r="A24" s="106">
        <v>10</v>
      </c>
      <c r="B24" s="239"/>
      <c r="C24" s="246"/>
      <c r="D24" s="247"/>
      <c r="E24" s="248"/>
      <c r="F24" s="249"/>
      <c r="G24" s="244"/>
      <c r="H24" s="245"/>
    </row>
    <row r="25" spans="1:8" x14ac:dyDescent="0.2">
      <c r="A25" s="106">
        <v>25</v>
      </c>
      <c r="B25" s="239"/>
      <c r="C25" s="246"/>
      <c r="D25" s="247"/>
      <c r="E25" s="248"/>
      <c r="F25" s="249"/>
      <c r="G25" s="244"/>
      <c r="H25" s="245"/>
    </row>
    <row r="26" spans="1:8" x14ac:dyDescent="0.2">
      <c r="A26" s="106">
        <v>50</v>
      </c>
      <c r="B26" s="239"/>
      <c r="C26" s="246"/>
      <c r="D26" s="247"/>
      <c r="E26" s="248"/>
      <c r="F26" s="249"/>
      <c r="G26" s="244"/>
      <c r="H26" s="245"/>
    </row>
    <row r="27" spans="1:8" x14ac:dyDescent="0.2">
      <c r="A27" s="106">
        <v>100</v>
      </c>
      <c r="B27" s="239"/>
      <c r="C27" s="246"/>
      <c r="D27" s="247"/>
      <c r="E27" s="248"/>
      <c r="F27" s="249"/>
      <c r="G27" s="244"/>
      <c r="H27" s="245"/>
    </row>
    <row r="28" spans="1:8" x14ac:dyDescent="0.2">
      <c r="A28" s="106"/>
      <c r="B28" s="250"/>
      <c r="C28" s="251"/>
      <c r="D28" s="252"/>
      <c r="E28" s="253"/>
      <c r="F28" s="252"/>
      <c r="G28" s="253"/>
      <c r="H28" s="254"/>
    </row>
    <row r="29" spans="1:8" x14ac:dyDescent="0.2">
      <c r="D29" s="19" t="s">
        <v>33</v>
      </c>
      <c r="E29" s="19" t="s">
        <v>137</v>
      </c>
    </row>
    <row r="30" spans="1:8" x14ac:dyDescent="0.2">
      <c r="A30" s="229" t="s">
        <v>135</v>
      </c>
      <c r="B30" s="229"/>
      <c r="C30" s="255" t="s">
        <v>48</v>
      </c>
      <c r="D30" s="256">
        <f>H20/43560/C9*12</f>
        <v>0</v>
      </c>
      <c r="E30" s="256">
        <f>H21/43560/C9*12</f>
        <v>0</v>
      </c>
      <c r="F30" s="225" t="s">
        <v>49</v>
      </c>
    </row>
    <row r="31" spans="1:8" x14ac:dyDescent="0.2">
      <c r="C31" s="230" t="s">
        <v>136</v>
      </c>
      <c r="D31" s="225" t="e">
        <f>G20*640/C9/D30</f>
        <v>#DIV/0!</v>
      </c>
      <c r="E31" s="257" t="e">
        <f>G21*640/C9/E30</f>
        <v>#DIV/0!</v>
      </c>
      <c r="F31" s="225" t="s">
        <v>54</v>
      </c>
    </row>
    <row r="32" spans="1:8" x14ac:dyDescent="0.2">
      <c r="C32" s="230" t="s">
        <v>55</v>
      </c>
      <c r="D32" s="258"/>
      <c r="E32" s="259"/>
      <c r="F32" s="225" t="s">
        <v>143</v>
      </c>
    </row>
    <row r="33" spans="1:19" x14ac:dyDescent="0.2">
      <c r="C33" s="230" t="s">
        <v>56</v>
      </c>
      <c r="D33" s="256">
        <f>D32*G20</f>
        <v>0</v>
      </c>
      <c r="E33" s="256">
        <f>E32*G21</f>
        <v>0</v>
      </c>
      <c r="F33" s="225" t="s">
        <v>39</v>
      </c>
    </row>
    <row r="35" spans="1:19" x14ac:dyDescent="0.2">
      <c r="A35" s="229" t="s">
        <v>90</v>
      </c>
      <c r="B35" s="229"/>
      <c r="C35" s="229"/>
      <c r="D35" s="229"/>
      <c r="E35" s="229"/>
      <c r="F35" s="229"/>
      <c r="G35" s="229"/>
      <c r="H35" s="229"/>
    </row>
    <row r="36" spans="1:19" x14ac:dyDescent="0.2">
      <c r="A36" s="182" t="str">
        <f>IF(J39&gt;0,"MANUAL",IF(J40&gt;0,"MANUAL",IF(J41&gt;0,"MANUAL",IF(J42&gt;0,"MANUAL",IF(J43&gt;0,"MANUAL",IF(J44&gt;0,"MANUAL",IF(J45&gt;0,"MANUAL",IF(J46&gt;0,"MANUAL"," "))))))))</f>
        <v xml:space="preserve"> </v>
      </c>
      <c r="B36" s="182"/>
      <c r="C36" s="182"/>
      <c r="D36" s="182"/>
      <c r="E36" s="182"/>
      <c r="F36" s="182"/>
      <c r="G36" s="182"/>
      <c r="H36" s="182"/>
      <c r="J36" s="260" t="s">
        <v>123</v>
      </c>
    </row>
    <row r="37" spans="1:19" x14ac:dyDescent="0.2">
      <c r="A37" s="261"/>
      <c r="B37" s="173" t="s">
        <v>57</v>
      </c>
      <c r="C37" s="173" t="s">
        <v>58</v>
      </c>
      <c r="D37" s="173" t="s">
        <v>59</v>
      </c>
      <c r="E37" s="173" t="s">
        <v>60</v>
      </c>
      <c r="F37" s="173" t="s">
        <v>61</v>
      </c>
      <c r="G37" s="173" t="s">
        <v>62</v>
      </c>
      <c r="H37" s="236" t="s">
        <v>281</v>
      </c>
      <c r="J37" s="262" t="s">
        <v>128</v>
      </c>
      <c r="M37" s="263" t="s">
        <v>57</v>
      </c>
    </row>
    <row r="38" spans="1:19" x14ac:dyDescent="0.2">
      <c r="A38" s="264" t="s">
        <v>32</v>
      </c>
      <c r="B38" s="264" t="s">
        <v>39</v>
      </c>
      <c r="C38" s="264" t="s">
        <v>39</v>
      </c>
      <c r="D38" s="264"/>
      <c r="E38" s="264"/>
      <c r="F38" s="264" t="s">
        <v>40</v>
      </c>
      <c r="G38" s="264" t="s">
        <v>40</v>
      </c>
      <c r="H38" s="238" t="s">
        <v>40</v>
      </c>
      <c r="J38" s="265" t="s">
        <v>39</v>
      </c>
      <c r="M38" s="266" t="s">
        <v>39</v>
      </c>
    </row>
    <row r="39" spans="1:19" x14ac:dyDescent="0.2">
      <c r="A39" s="267" t="s">
        <v>33</v>
      </c>
      <c r="B39" s="268">
        <f t="shared" ref="B39:B46" si="0">IF(M39&lt;1,ROUND(M39,2),IF(M39&lt;10,ROUND(M39,1),ROUND(M39,0)))</f>
        <v>0</v>
      </c>
      <c r="C39" s="269">
        <f>IF(G20&lt;1,ROUND(G20,2),IF(G20&lt;10,ROUND(G20,1),ROUND(G20,0)))</f>
        <v>0</v>
      </c>
      <c r="D39" s="250" t="e">
        <f>IF(B39="NA","NA",M39/C39)</f>
        <v>#DIV/0!</v>
      </c>
      <c r="E39" s="270" t="e">
        <f>IF(B39="NA","NA",0.683-1.43*D39+1.64*D39^2-0.804*D39^3)</f>
        <v>#DIV/0!</v>
      </c>
      <c r="F39" s="252">
        <f t="shared" ref="F39:F46" si="1">H20</f>
        <v>0</v>
      </c>
      <c r="G39" s="271" t="e">
        <f>IF(B39="NA","NA",E39*F39)</f>
        <v>#DIV/0!</v>
      </c>
      <c r="H39" s="271" t="e">
        <f>IF(B39="NA","NA",ROUND(G39*$H$47,-2))</f>
        <v>#DIV/0!</v>
      </c>
      <c r="J39" s="272">
        <v>0</v>
      </c>
      <c r="M39" s="273">
        <f>IF(J39=0,D33,J39)</f>
        <v>0</v>
      </c>
    </row>
    <row r="40" spans="1:19" x14ac:dyDescent="0.2">
      <c r="A40" s="106">
        <v>1</v>
      </c>
      <c r="B40" s="106">
        <f t="shared" si="0"/>
        <v>0</v>
      </c>
      <c r="C40" s="274">
        <f>IF(G21&lt;1,ROUND(G21,2),IF(G21&lt;10,ROUND(G21,1),ROUND(G21,0)))</f>
        <v>0</v>
      </c>
      <c r="D40" s="256" t="e">
        <f t="shared" ref="D40:D46" si="2">M40/C40</f>
        <v>#DIV/0!</v>
      </c>
      <c r="E40" s="275" t="e">
        <f>0.683-1.43*D40+1.64*D40^2-0.804*D40^3</f>
        <v>#DIV/0!</v>
      </c>
      <c r="F40" s="276">
        <f t="shared" si="1"/>
        <v>0</v>
      </c>
      <c r="G40" s="277" t="e">
        <f>E40*F40</f>
        <v>#DIV/0!</v>
      </c>
      <c r="H40" s="271" t="e">
        <f t="shared" ref="H40:H46" si="3">IF(B40="NA","NA",ROUND(G40*$H$47,-2))</f>
        <v>#DIV/0!</v>
      </c>
      <c r="J40" s="272">
        <v>0</v>
      </c>
      <c r="M40" s="278">
        <f>IF(J40=0,E33,J40)</f>
        <v>0</v>
      </c>
    </row>
    <row r="41" spans="1:19" x14ac:dyDescent="0.2">
      <c r="A41" s="106">
        <v>2</v>
      </c>
      <c r="B41" s="106">
        <f t="shared" si="0"/>
        <v>0</v>
      </c>
      <c r="C41" s="274">
        <f t="shared" ref="C41:C45" si="4">IF(G22&lt;1,ROUND(G22,2),IF(G22&lt;10,ROUND(G22,1),ROUND(G22,0)))</f>
        <v>0</v>
      </c>
      <c r="D41" s="256" t="e">
        <f t="shared" si="2"/>
        <v>#DIV/0!</v>
      </c>
      <c r="E41" s="275" t="e">
        <f t="shared" ref="E41:E46" si="5">0.683-1.43*D41+1.64*D41^2-0.804*D41^3</f>
        <v>#DIV/0!</v>
      </c>
      <c r="F41" s="276">
        <f t="shared" si="1"/>
        <v>0</v>
      </c>
      <c r="G41" s="277" t="e">
        <f t="shared" ref="G41:G46" si="6">E41*F41</f>
        <v>#DIV/0!</v>
      </c>
      <c r="H41" s="271" t="e">
        <f t="shared" si="3"/>
        <v>#DIV/0!</v>
      </c>
      <c r="J41" s="272">
        <v>0</v>
      </c>
      <c r="M41" s="278">
        <f t="shared" ref="M41:M46" si="7">IF(J41=0,MIN(C22,E$23),J41)</f>
        <v>0</v>
      </c>
    </row>
    <row r="42" spans="1:19" x14ac:dyDescent="0.2">
      <c r="A42" s="106">
        <v>5</v>
      </c>
      <c r="B42" s="106">
        <f t="shared" si="0"/>
        <v>0</v>
      </c>
      <c r="C42" s="274">
        <f t="shared" si="4"/>
        <v>0</v>
      </c>
      <c r="D42" s="256" t="e">
        <f t="shared" si="2"/>
        <v>#DIV/0!</v>
      </c>
      <c r="E42" s="275" t="e">
        <f t="shared" si="5"/>
        <v>#DIV/0!</v>
      </c>
      <c r="F42" s="276">
        <f t="shared" si="1"/>
        <v>0</v>
      </c>
      <c r="G42" s="277" t="e">
        <f t="shared" si="6"/>
        <v>#DIV/0!</v>
      </c>
      <c r="H42" s="271" t="e">
        <f t="shared" si="3"/>
        <v>#DIV/0!</v>
      </c>
      <c r="J42" s="272">
        <v>0</v>
      </c>
      <c r="M42" s="278">
        <f t="shared" si="7"/>
        <v>0</v>
      </c>
    </row>
    <row r="43" spans="1:19" x14ac:dyDescent="0.2">
      <c r="A43" s="106">
        <v>10</v>
      </c>
      <c r="B43" s="106">
        <f t="shared" si="0"/>
        <v>0</v>
      </c>
      <c r="C43" s="274">
        <f t="shared" si="4"/>
        <v>0</v>
      </c>
      <c r="D43" s="256" t="e">
        <f t="shared" si="2"/>
        <v>#DIV/0!</v>
      </c>
      <c r="E43" s="275" t="e">
        <f t="shared" si="5"/>
        <v>#DIV/0!</v>
      </c>
      <c r="F43" s="276">
        <f t="shared" si="1"/>
        <v>0</v>
      </c>
      <c r="G43" s="277" t="e">
        <f t="shared" si="6"/>
        <v>#DIV/0!</v>
      </c>
      <c r="H43" s="271" t="e">
        <f t="shared" si="3"/>
        <v>#DIV/0!</v>
      </c>
      <c r="J43" s="272">
        <v>0</v>
      </c>
      <c r="M43" s="278">
        <f t="shared" si="7"/>
        <v>0</v>
      </c>
    </row>
    <row r="44" spans="1:19" x14ac:dyDescent="0.2">
      <c r="A44" s="106">
        <v>25</v>
      </c>
      <c r="B44" s="106">
        <f t="shared" si="0"/>
        <v>0</v>
      </c>
      <c r="C44" s="274">
        <f t="shared" si="4"/>
        <v>0</v>
      </c>
      <c r="D44" s="256" t="e">
        <f t="shared" si="2"/>
        <v>#DIV/0!</v>
      </c>
      <c r="E44" s="275" t="e">
        <f t="shared" si="5"/>
        <v>#DIV/0!</v>
      </c>
      <c r="F44" s="276">
        <f t="shared" si="1"/>
        <v>0</v>
      </c>
      <c r="G44" s="277" t="e">
        <f t="shared" si="6"/>
        <v>#DIV/0!</v>
      </c>
      <c r="H44" s="271" t="e">
        <f t="shared" si="3"/>
        <v>#DIV/0!</v>
      </c>
      <c r="J44" s="272">
        <v>0</v>
      </c>
      <c r="M44" s="278">
        <f t="shared" si="7"/>
        <v>0</v>
      </c>
    </row>
    <row r="45" spans="1:19" x14ac:dyDescent="0.2">
      <c r="A45" s="106">
        <v>50</v>
      </c>
      <c r="B45" s="106">
        <f t="shared" si="0"/>
        <v>0</v>
      </c>
      <c r="C45" s="274">
        <f t="shared" si="4"/>
        <v>0</v>
      </c>
      <c r="D45" s="256" t="e">
        <f t="shared" si="2"/>
        <v>#DIV/0!</v>
      </c>
      <c r="E45" s="275" t="e">
        <f t="shared" si="5"/>
        <v>#DIV/0!</v>
      </c>
      <c r="F45" s="276">
        <f t="shared" si="1"/>
        <v>0</v>
      </c>
      <c r="G45" s="277" t="e">
        <f t="shared" si="6"/>
        <v>#DIV/0!</v>
      </c>
      <c r="H45" s="271" t="e">
        <f t="shared" si="3"/>
        <v>#DIV/0!</v>
      </c>
      <c r="J45" s="272">
        <v>0</v>
      </c>
      <c r="M45" s="278">
        <f t="shared" si="7"/>
        <v>0</v>
      </c>
    </row>
    <row r="46" spans="1:19" x14ac:dyDescent="0.2">
      <c r="A46" s="106">
        <v>100</v>
      </c>
      <c r="B46" s="106">
        <f t="shared" si="0"/>
        <v>0</v>
      </c>
      <c r="C46" s="274">
        <f>IF(G27&lt;1,ROUND(G27,2),IF(G27&lt;10,ROUND(G27,1),ROUND(G27,0)))</f>
        <v>0</v>
      </c>
      <c r="D46" s="256" t="e">
        <f t="shared" si="2"/>
        <v>#DIV/0!</v>
      </c>
      <c r="E46" s="275" t="e">
        <f t="shared" si="5"/>
        <v>#DIV/0!</v>
      </c>
      <c r="F46" s="276">
        <f t="shared" si="1"/>
        <v>0</v>
      </c>
      <c r="G46" s="277" t="e">
        <f t="shared" si="6"/>
        <v>#DIV/0!</v>
      </c>
      <c r="H46" s="271" t="e">
        <f t="shared" si="3"/>
        <v>#DIV/0!</v>
      </c>
      <c r="J46" s="279">
        <v>0</v>
      </c>
      <c r="M46" s="278">
        <f t="shared" si="7"/>
        <v>0</v>
      </c>
    </row>
    <row r="47" spans="1:19" ht="13.5" thickBot="1" x14ac:dyDescent="0.25">
      <c r="A47" s="106"/>
      <c r="B47" s="106"/>
      <c r="C47" s="274"/>
      <c r="D47" s="256"/>
      <c r="E47" s="275"/>
      <c r="F47" s="276"/>
      <c r="G47" s="280" t="s">
        <v>282</v>
      </c>
      <c r="H47" s="281">
        <v>1.2</v>
      </c>
      <c r="J47" s="282"/>
      <c r="S47" s="256"/>
    </row>
    <row r="48" spans="1:19" ht="15" x14ac:dyDescent="0.25">
      <c r="A48" s="43" t="s">
        <v>207</v>
      </c>
      <c r="B48" s="43"/>
      <c r="C48" s="43"/>
      <c r="D48" s="43"/>
      <c r="E48" s="43"/>
      <c r="F48" s="43"/>
      <c r="G48" s="43"/>
      <c r="H48" s="283"/>
      <c r="J48" s="282"/>
      <c r="S48" s="256"/>
    </row>
    <row r="49" spans="1:19" ht="15" x14ac:dyDescent="0.25">
      <c r="A49" s="44" t="s">
        <v>151</v>
      </c>
      <c r="B49" s="44"/>
      <c r="C49" s="44"/>
      <c r="D49" s="44"/>
      <c r="E49" s="44"/>
      <c r="F49" s="44"/>
      <c r="G49" s="44"/>
      <c r="H49" s="45" t="str">
        <f>'CL_1 - Site Screening'!J70</f>
        <v>IDALS: Issue Date: 09/24/2021</v>
      </c>
      <c r="J49" s="282"/>
      <c r="S49" s="256"/>
    </row>
    <row r="50" spans="1:19" x14ac:dyDescent="0.2">
      <c r="B50" s="284"/>
    </row>
    <row r="52" spans="1:19" x14ac:dyDescent="0.2">
      <c r="A52" s="365" t="s">
        <v>142</v>
      </c>
      <c r="B52" s="365"/>
      <c r="C52" s="365"/>
      <c r="D52" s="365"/>
      <c r="E52" s="365"/>
      <c r="F52" s="365"/>
      <c r="G52" s="365"/>
      <c r="H52" s="365"/>
    </row>
    <row r="80" spans="1:1" x14ac:dyDescent="0.2">
      <c r="A80" s="285" t="s">
        <v>284</v>
      </c>
    </row>
    <row r="81" spans="1:1" x14ac:dyDescent="0.2">
      <c r="A81" s="285" t="s">
        <v>285</v>
      </c>
    </row>
  </sheetData>
  <sheetProtection algorithmName="SHA-512" hashValue="kn2S3Z8DRC2u2qyFxfjxJQLAFmZHwn7hXuGGc0b2mOZjMOrozldPB4j69/1bWg51IDA81ZQbSElhIvtSe9edHQ==" saltValue="eAQAj0D0hAdD28SPyDnDIQ==" spinCount="100000" sheet="1" selectLockedCells="1"/>
  <mergeCells count="9">
    <mergeCell ref="A52:H52"/>
    <mergeCell ref="A1:H1"/>
    <mergeCell ref="C17:D17"/>
    <mergeCell ref="E17:F17"/>
    <mergeCell ref="G17:H17"/>
    <mergeCell ref="G4:H4"/>
    <mergeCell ref="B4:E4"/>
    <mergeCell ref="A15:H15"/>
    <mergeCell ref="A2:H2"/>
  </mergeCells>
  <printOptions horizontalCentered="1" verticalCentered="1"/>
  <pageMargins left="0.25" right="0.25"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O45"/>
  <sheetViews>
    <sheetView view="pageBreakPreview" zoomScaleNormal="100" zoomScaleSheetLayoutView="100" workbookViewId="0">
      <selection activeCell="C15" sqref="C15"/>
    </sheetView>
  </sheetViews>
  <sheetFormatPr defaultColWidth="8.85546875" defaultRowHeight="12.75" x14ac:dyDescent="0.2"/>
  <cols>
    <col min="1" max="1" width="12.7109375" style="225" customWidth="1"/>
    <col min="2" max="2" width="10.42578125" style="225" customWidth="1"/>
    <col min="3" max="3" width="9" style="225" customWidth="1"/>
    <col min="4" max="4" width="21.7109375" style="225" customWidth="1"/>
    <col min="5" max="6" width="18" style="225" customWidth="1"/>
    <col min="7" max="7" width="9" style="225" customWidth="1"/>
    <col min="8" max="8" width="10.28515625" style="225" customWidth="1"/>
    <col min="9" max="16384" width="8.85546875" style="225"/>
  </cols>
  <sheetData>
    <row r="1" spans="1:15" x14ac:dyDescent="0.2">
      <c r="A1" s="319" t="s">
        <v>118</v>
      </c>
      <c r="B1" s="319"/>
      <c r="C1" s="319"/>
      <c r="D1" s="319"/>
      <c r="E1" s="319"/>
      <c r="F1" s="319"/>
      <c r="G1" s="319"/>
      <c r="H1" s="172"/>
      <c r="I1" s="172"/>
    </row>
    <row r="2" spans="1:15" ht="39" customHeight="1" x14ac:dyDescent="0.2">
      <c r="A2" s="360" t="s">
        <v>323</v>
      </c>
      <c r="B2" s="360"/>
      <c r="C2" s="360"/>
      <c r="D2" s="360"/>
      <c r="E2" s="360"/>
      <c r="F2" s="360"/>
      <c r="G2" s="360"/>
      <c r="H2" s="200"/>
      <c r="I2" s="172"/>
    </row>
    <row r="3" spans="1:15" x14ac:dyDescent="0.2">
      <c r="A3" s="19"/>
      <c r="B3" s="19"/>
      <c r="C3" s="19"/>
      <c r="D3" s="19"/>
      <c r="E3" s="19"/>
      <c r="F3" s="19"/>
      <c r="G3" s="19"/>
      <c r="H3" s="172"/>
      <c r="I3" s="172"/>
    </row>
    <row r="4" spans="1:15" x14ac:dyDescent="0.2">
      <c r="A4" s="225" t="s">
        <v>91</v>
      </c>
      <c r="B4" s="368" t="str">
        <f>'CL_1 - Site Screening'!C3</f>
        <v>Project Name</v>
      </c>
      <c r="C4" s="368"/>
      <c r="D4" s="368"/>
      <c r="E4" s="368"/>
      <c r="F4" s="286">
        <f ca="1">'CL_1 - Site Screening'!G5</f>
        <v>44670</v>
      </c>
      <c r="G4" s="225" t="s">
        <v>93</v>
      </c>
    </row>
    <row r="5" spans="1:15" x14ac:dyDescent="0.2">
      <c r="A5" s="227"/>
      <c r="B5" s="227"/>
      <c r="C5" s="227"/>
      <c r="D5" s="227"/>
      <c r="E5" s="227"/>
      <c r="F5" s="227"/>
      <c r="G5" s="287"/>
    </row>
    <row r="7" spans="1:15" x14ac:dyDescent="0.2">
      <c r="A7" s="225" t="s">
        <v>43</v>
      </c>
    </row>
    <row r="9" spans="1:15" x14ac:dyDescent="0.2">
      <c r="A9" s="225" t="s">
        <v>24</v>
      </c>
      <c r="C9" s="106">
        <f>'DE_2 - Det Wtrshed Info'!C44</f>
        <v>0.25</v>
      </c>
      <c r="D9" s="225" t="s">
        <v>9</v>
      </c>
      <c r="E9" s="370" t="s">
        <v>129</v>
      </c>
      <c r="F9" s="370"/>
      <c r="G9" s="370"/>
      <c r="O9" s="285"/>
    </row>
    <row r="11" spans="1:15" x14ac:dyDescent="0.2">
      <c r="A11" s="288" t="s">
        <v>305</v>
      </c>
      <c r="B11" s="288"/>
      <c r="C11" s="288"/>
      <c r="D11" s="288"/>
      <c r="E11" s="288"/>
      <c r="F11" s="288"/>
      <c r="G11" s="288"/>
    </row>
    <row r="12" spans="1:15" x14ac:dyDescent="0.2">
      <c r="B12" s="289"/>
      <c r="C12" s="289"/>
      <c r="D12" s="289"/>
      <c r="E12" s="289"/>
      <c r="F12" s="289"/>
      <c r="G12" s="289"/>
      <c r="H12" s="289"/>
    </row>
    <row r="13" spans="1:15" ht="38.25" x14ac:dyDescent="0.2">
      <c r="A13" s="106" t="s">
        <v>32</v>
      </c>
      <c r="B13" s="250" t="s">
        <v>63</v>
      </c>
      <c r="C13" s="251" t="s">
        <v>64</v>
      </c>
      <c r="D13" s="252" t="s">
        <v>65</v>
      </c>
      <c r="E13" s="290" t="s">
        <v>286</v>
      </c>
      <c r="F13" s="291" t="s">
        <v>286</v>
      </c>
      <c r="G13" s="253"/>
      <c r="H13" s="254"/>
    </row>
    <row r="14" spans="1:15" x14ac:dyDescent="0.2">
      <c r="A14" s="264"/>
      <c r="B14" s="292" t="s">
        <v>66</v>
      </c>
      <c r="C14" s="293" t="s">
        <v>66</v>
      </c>
      <c r="D14" s="294" t="s">
        <v>67</v>
      </c>
      <c r="E14" s="295" t="s">
        <v>68</v>
      </c>
      <c r="F14" s="294" t="s">
        <v>69</v>
      </c>
      <c r="G14" s="253"/>
      <c r="H14" s="254"/>
    </row>
    <row r="15" spans="1:15" x14ac:dyDescent="0.2">
      <c r="A15" s="296" t="s">
        <v>33</v>
      </c>
      <c r="B15" s="251">
        <f>'DE_3 - Det Hydrology'!B39</f>
        <v>0</v>
      </c>
      <c r="C15" s="297"/>
      <c r="D15" s="298"/>
      <c r="E15" s="299"/>
      <c r="F15" s="300">
        <f>IF(B15="NA","NA",12*E15/(C$9*43560))</f>
        <v>0</v>
      </c>
      <c r="G15" s="253"/>
      <c r="H15" s="254"/>
    </row>
    <row r="16" spans="1:15" x14ac:dyDescent="0.2">
      <c r="A16" s="106" t="s">
        <v>70</v>
      </c>
      <c r="B16" s="251">
        <f>'DE_3 - Det Hydrology'!B40</f>
        <v>0</v>
      </c>
      <c r="C16" s="297"/>
      <c r="D16" s="298"/>
      <c r="E16" s="299"/>
      <c r="F16" s="300">
        <f>12*E16/(C$9*43560)</f>
        <v>0</v>
      </c>
      <c r="G16" s="253"/>
      <c r="H16" s="254"/>
    </row>
    <row r="17" spans="1:8" x14ac:dyDescent="0.2">
      <c r="A17" s="106" t="s">
        <v>71</v>
      </c>
      <c r="B17" s="251">
        <f>'DE_3 - Det Hydrology'!B41</f>
        <v>0</v>
      </c>
      <c r="C17" s="297"/>
      <c r="D17" s="298"/>
      <c r="E17" s="299"/>
      <c r="F17" s="300">
        <f t="shared" ref="F17:F22" si="0">12*E17/(C$9*43560)</f>
        <v>0</v>
      </c>
      <c r="G17" s="253"/>
      <c r="H17" s="254"/>
    </row>
    <row r="18" spans="1:8" x14ac:dyDescent="0.2">
      <c r="A18" s="106" t="s">
        <v>72</v>
      </c>
      <c r="B18" s="251">
        <f>'DE_3 - Det Hydrology'!B42</f>
        <v>0</v>
      </c>
      <c r="C18" s="297"/>
      <c r="D18" s="298"/>
      <c r="E18" s="299"/>
      <c r="F18" s="300">
        <f t="shared" si="0"/>
        <v>0</v>
      </c>
      <c r="G18" s="253"/>
      <c r="H18" s="254"/>
    </row>
    <row r="19" spans="1:8" x14ac:dyDescent="0.2">
      <c r="A19" s="106" t="s">
        <v>73</v>
      </c>
      <c r="B19" s="251">
        <f>'DE_3 - Det Hydrology'!B43</f>
        <v>0</v>
      </c>
      <c r="C19" s="297"/>
      <c r="D19" s="298"/>
      <c r="E19" s="299"/>
      <c r="F19" s="300">
        <f t="shared" si="0"/>
        <v>0</v>
      </c>
      <c r="G19" s="253"/>
      <c r="H19" s="254"/>
    </row>
    <row r="20" spans="1:8" x14ac:dyDescent="0.2">
      <c r="A20" s="106" t="s">
        <v>74</v>
      </c>
      <c r="B20" s="251">
        <f>'DE_3 - Det Hydrology'!B44</f>
        <v>0</v>
      </c>
      <c r="C20" s="297"/>
      <c r="D20" s="298"/>
      <c r="E20" s="299"/>
      <c r="F20" s="300">
        <f t="shared" si="0"/>
        <v>0</v>
      </c>
      <c r="G20" s="253"/>
      <c r="H20" s="254"/>
    </row>
    <row r="21" spans="1:8" x14ac:dyDescent="0.2">
      <c r="A21" s="106" t="s">
        <v>75</v>
      </c>
      <c r="B21" s="251">
        <f>'DE_3 - Det Hydrology'!B45</f>
        <v>0</v>
      </c>
      <c r="C21" s="297"/>
      <c r="D21" s="298"/>
      <c r="E21" s="299"/>
      <c r="F21" s="300">
        <f t="shared" si="0"/>
        <v>0</v>
      </c>
    </row>
    <row r="22" spans="1:8" x14ac:dyDescent="0.2">
      <c r="A22" s="106" t="s">
        <v>76</v>
      </c>
      <c r="B22" s="251">
        <f>'DE_3 - Det Hydrology'!B46</f>
        <v>0</v>
      </c>
      <c r="C22" s="297"/>
      <c r="D22" s="298"/>
      <c r="E22" s="299"/>
      <c r="F22" s="300">
        <f t="shared" si="0"/>
        <v>0</v>
      </c>
    </row>
    <row r="23" spans="1:8" x14ac:dyDescent="0.2">
      <c r="D23" s="230"/>
      <c r="E23" s="257"/>
    </row>
    <row r="24" spans="1:8" x14ac:dyDescent="0.2">
      <c r="A24" s="288" t="s">
        <v>306</v>
      </c>
      <c r="B24" s="288"/>
      <c r="C24" s="288"/>
      <c r="D24" s="288"/>
      <c r="E24" s="288"/>
      <c r="F24" s="288"/>
      <c r="G24" s="288"/>
    </row>
    <row r="25" spans="1:8" ht="51" x14ac:dyDescent="0.2">
      <c r="A25" s="106" t="s">
        <v>77</v>
      </c>
      <c r="B25" s="301" t="s">
        <v>78</v>
      </c>
      <c r="C25" s="301" t="s">
        <v>86</v>
      </c>
      <c r="D25" s="301" t="s">
        <v>87</v>
      </c>
      <c r="E25" s="301" t="s">
        <v>79</v>
      </c>
      <c r="F25" s="301" t="s">
        <v>130</v>
      </c>
      <c r="G25" s="301" t="s">
        <v>88</v>
      </c>
    </row>
    <row r="26" spans="1:8" x14ac:dyDescent="0.2">
      <c r="A26" s="106"/>
      <c r="B26" s="301"/>
      <c r="C26" s="302"/>
      <c r="D26" s="301" t="s">
        <v>80</v>
      </c>
      <c r="E26" s="301"/>
      <c r="F26" s="301"/>
    </row>
    <row r="27" spans="1:8" x14ac:dyDescent="0.2">
      <c r="A27" s="106"/>
      <c r="B27" s="106"/>
      <c r="C27" s="106" t="s">
        <v>81</v>
      </c>
      <c r="D27" s="106" t="s">
        <v>81</v>
      </c>
      <c r="E27" s="106"/>
      <c r="F27" s="106"/>
    </row>
    <row r="28" spans="1:8" x14ac:dyDescent="0.2">
      <c r="A28" s="264" t="s">
        <v>82</v>
      </c>
      <c r="B28" s="264" t="s">
        <v>10</v>
      </c>
      <c r="C28" s="264" t="s">
        <v>83</v>
      </c>
      <c r="D28" s="264" t="s">
        <v>84</v>
      </c>
      <c r="E28" s="264" t="s">
        <v>68</v>
      </c>
      <c r="F28" s="264" t="s">
        <v>68</v>
      </c>
      <c r="G28" s="287"/>
    </row>
    <row r="29" spans="1:8" x14ac:dyDescent="0.2">
      <c r="A29" s="296" t="s">
        <v>33</v>
      </c>
      <c r="B29" s="303">
        <f>IF(B15="NA","NA",F15/'DE_3 - Det Hydrology'!B20)</f>
        <v>0</v>
      </c>
      <c r="C29" s="304"/>
      <c r="D29" s="232" t="e">
        <f>IF(B29="NA","NA",1-C15/'DE_3 - Det Hydrology'!G20)</f>
        <v>#DIV/0!</v>
      </c>
      <c r="E29" s="277" t="e">
        <f>'DE_3 - Det Hydrology'!G39</f>
        <v>#DIV/0!</v>
      </c>
      <c r="F29" s="277">
        <f>IF(B15="NA","NA",E15)</f>
        <v>0</v>
      </c>
      <c r="G29" s="256" t="e">
        <f>IF(B15="NA","NA",F29/E29)</f>
        <v>#DIV/0!</v>
      </c>
    </row>
    <row r="30" spans="1:8" x14ac:dyDescent="0.2">
      <c r="A30" s="106" t="s">
        <v>85</v>
      </c>
      <c r="B30" s="303" t="e">
        <f>F16/'DE_3 - Det Hydrology'!B21</f>
        <v>#DIV/0!</v>
      </c>
      <c r="C30" s="304"/>
      <c r="D30" s="232" t="e">
        <f>1-C16/'DE_3 - Det Hydrology'!G21</f>
        <v>#DIV/0!</v>
      </c>
      <c r="E30" s="277" t="e">
        <f>'DE_3 - Det Hydrology'!G40</f>
        <v>#DIV/0!</v>
      </c>
      <c r="F30" s="277">
        <f>E16</f>
        <v>0</v>
      </c>
      <c r="G30" s="256" t="e">
        <f>F30/E30</f>
        <v>#DIV/0!</v>
      </c>
    </row>
    <row r="31" spans="1:8" x14ac:dyDescent="0.2">
      <c r="A31" s="106" t="s">
        <v>71</v>
      </c>
      <c r="B31" s="303" t="e">
        <f>F17/'DE_3 - Det Hydrology'!B22</f>
        <v>#DIV/0!</v>
      </c>
      <c r="C31" s="304"/>
      <c r="D31" s="232" t="e">
        <f>1-C17/'DE_3 - Det Hydrology'!G22</f>
        <v>#DIV/0!</v>
      </c>
      <c r="E31" s="277" t="e">
        <f>'DE_3 - Det Hydrology'!G41</f>
        <v>#DIV/0!</v>
      </c>
      <c r="F31" s="277">
        <f>E17</f>
        <v>0</v>
      </c>
      <c r="G31" s="256" t="e">
        <f t="shared" ref="G31:G36" si="1">F31/E31</f>
        <v>#DIV/0!</v>
      </c>
    </row>
    <row r="32" spans="1:8" x14ac:dyDescent="0.2">
      <c r="A32" s="106" t="s">
        <v>72</v>
      </c>
      <c r="B32" s="303" t="e">
        <f>F18/'DE_3 - Det Hydrology'!B23</f>
        <v>#DIV/0!</v>
      </c>
      <c r="C32" s="304"/>
      <c r="D32" s="232" t="e">
        <f>1-C18/'DE_3 - Det Hydrology'!G23</f>
        <v>#DIV/0!</v>
      </c>
      <c r="E32" s="277" t="e">
        <f>'DE_3 - Det Hydrology'!G42</f>
        <v>#DIV/0!</v>
      </c>
      <c r="F32" s="277">
        <f>E18</f>
        <v>0</v>
      </c>
      <c r="G32" s="256" t="e">
        <f t="shared" si="1"/>
        <v>#DIV/0!</v>
      </c>
    </row>
    <row r="33" spans="1:9" x14ac:dyDescent="0.2">
      <c r="A33" s="106" t="s">
        <v>73</v>
      </c>
      <c r="B33" s="303" t="e">
        <f>F19/'DE_3 - Det Hydrology'!B24</f>
        <v>#DIV/0!</v>
      </c>
      <c r="C33" s="304"/>
      <c r="D33" s="232" t="e">
        <f>1-C19/'DE_3 - Det Hydrology'!G24</f>
        <v>#DIV/0!</v>
      </c>
      <c r="E33" s="277" t="e">
        <f>'DE_3 - Det Hydrology'!G43</f>
        <v>#DIV/0!</v>
      </c>
      <c r="F33" s="277">
        <f>E19</f>
        <v>0</v>
      </c>
      <c r="G33" s="256" t="e">
        <f t="shared" si="1"/>
        <v>#DIV/0!</v>
      </c>
    </row>
    <row r="34" spans="1:9" x14ac:dyDescent="0.2">
      <c r="A34" s="106" t="s">
        <v>74</v>
      </c>
      <c r="B34" s="303" t="e">
        <f>F20/'DE_3 - Det Hydrology'!B25</f>
        <v>#DIV/0!</v>
      </c>
      <c r="C34" s="304"/>
      <c r="D34" s="232" t="e">
        <f>1-C20/'DE_3 - Det Hydrology'!G25</f>
        <v>#DIV/0!</v>
      </c>
      <c r="E34" s="277" t="e">
        <f>'DE_3 - Det Hydrology'!G44</f>
        <v>#DIV/0!</v>
      </c>
      <c r="F34" s="277">
        <f t="shared" ref="F34:F36" si="2">E20</f>
        <v>0</v>
      </c>
      <c r="G34" s="256" t="e">
        <f t="shared" si="1"/>
        <v>#DIV/0!</v>
      </c>
    </row>
    <row r="35" spans="1:9" x14ac:dyDescent="0.2">
      <c r="A35" s="106" t="s">
        <v>75</v>
      </c>
      <c r="B35" s="303" t="e">
        <f>F21/'DE_3 - Det Hydrology'!B26</f>
        <v>#DIV/0!</v>
      </c>
      <c r="C35" s="304"/>
      <c r="D35" s="232" t="e">
        <f>1-C21/'DE_3 - Det Hydrology'!G26</f>
        <v>#DIV/0!</v>
      </c>
      <c r="E35" s="277" t="e">
        <f>'DE_3 - Det Hydrology'!G45</f>
        <v>#DIV/0!</v>
      </c>
      <c r="F35" s="277">
        <f t="shared" si="2"/>
        <v>0</v>
      </c>
      <c r="G35" s="256" t="e">
        <f t="shared" si="1"/>
        <v>#DIV/0!</v>
      </c>
    </row>
    <row r="36" spans="1:9" x14ac:dyDescent="0.2">
      <c r="A36" s="106" t="s">
        <v>76</v>
      </c>
      <c r="B36" s="303" t="e">
        <f>F22/'DE_3 - Det Hydrology'!B27</f>
        <v>#DIV/0!</v>
      </c>
      <c r="C36" s="304"/>
      <c r="D36" s="232" t="e">
        <f>1-C22/'DE_3 - Det Hydrology'!G27</f>
        <v>#DIV/0!</v>
      </c>
      <c r="E36" s="277" t="e">
        <f>'DE_3 - Det Hydrology'!G46</f>
        <v>#DIV/0!</v>
      </c>
      <c r="F36" s="277">
        <f t="shared" si="2"/>
        <v>0</v>
      </c>
      <c r="G36" s="256" t="e">
        <f t="shared" si="1"/>
        <v>#DIV/0!</v>
      </c>
    </row>
    <row r="37" spans="1:9" x14ac:dyDescent="0.2">
      <c r="A37" s="305" t="s">
        <v>89</v>
      </c>
      <c r="B37" s="306"/>
      <c r="C37" s="257"/>
      <c r="D37" s="256"/>
      <c r="E37" s="275"/>
      <c r="F37" s="276"/>
      <c r="G37" s="277"/>
      <c r="H37" s="277"/>
    </row>
    <row r="38" spans="1:9" x14ac:dyDescent="0.2">
      <c r="A38" s="305"/>
      <c r="B38" s="306"/>
      <c r="C38" s="257"/>
      <c r="D38" s="256"/>
      <c r="E38" s="275"/>
      <c r="F38" s="276"/>
      <c r="G38" s="277"/>
      <c r="H38" s="277"/>
    </row>
    <row r="39" spans="1:9" x14ac:dyDescent="0.2">
      <c r="A39" s="305"/>
      <c r="B39" s="306"/>
      <c r="C39" s="257"/>
      <c r="D39" s="256"/>
      <c r="E39" s="275"/>
      <c r="F39" s="276"/>
      <c r="G39" s="277"/>
      <c r="H39" s="277"/>
    </row>
    <row r="40" spans="1:9" x14ac:dyDescent="0.2">
      <c r="A40" s="305"/>
      <c r="B40" s="306"/>
      <c r="C40" s="257"/>
      <c r="D40" s="256"/>
      <c r="E40" s="275"/>
      <c r="F40" s="276"/>
      <c r="G40" s="277"/>
      <c r="H40" s="277"/>
    </row>
    <row r="41" spans="1:9" x14ac:dyDescent="0.2">
      <c r="A41" s="305"/>
      <c r="B41" s="306"/>
      <c r="C41" s="257"/>
      <c r="D41" s="256"/>
      <c r="E41" s="275"/>
      <c r="F41" s="276"/>
      <c r="G41" s="277"/>
      <c r="H41" s="277"/>
    </row>
    <row r="42" spans="1:9" x14ac:dyDescent="0.2">
      <c r="A42" s="305"/>
      <c r="B42" s="306"/>
      <c r="C42" s="257"/>
      <c r="D42" s="256"/>
      <c r="E42" s="275"/>
      <c r="F42" s="276"/>
      <c r="G42" s="277"/>
      <c r="H42" s="277"/>
    </row>
    <row r="43" spans="1:9" ht="15.75" thickBot="1" x14ac:dyDescent="0.3">
      <c r="A43" s="307"/>
      <c r="B43" s="308"/>
      <c r="C43" s="309"/>
      <c r="D43" s="310"/>
      <c r="E43" s="311"/>
      <c r="F43" s="312"/>
      <c r="G43" s="313"/>
      <c r="H43" s="277"/>
    </row>
    <row r="44" spans="1:9" ht="15" x14ac:dyDescent="0.25">
      <c r="A44" s="43" t="s">
        <v>187</v>
      </c>
      <c r="B44" s="43"/>
      <c r="C44" s="43"/>
      <c r="D44" s="43"/>
      <c r="E44" s="43"/>
      <c r="F44" s="43"/>
      <c r="G44" s="43"/>
      <c r="H44" s="277"/>
      <c r="I44" s="27"/>
    </row>
    <row r="45" spans="1:9" ht="15" x14ac:dyDescent="0.25">
      <c r="A45" s="44" t="s">
        <v>206</v>
      </c>
      <c r="B45" s="44"/>
      <c r="C45" s="44"/>
      <c r="D45" s="44"/>
      <c r="E45" s="44"/>
      <c r="F45" s="44"/>
      <c r="G45" s="45" t="str">
        <f>'CL_1 - Site Screening'!J70</f>
        <v>IDALS: Issue Date: 09/24/2021</v>
      </c>
      <c r="H45" s="27"/>
    </row>
  </sheetData>
  <sheetProtection algorithmName="SHA-512" hashValue="x414fjuWWMkqr+mtIUK9zsIsKIwUEHPohBsHyKouW5ki6G/eMrv9ZViI9jPl8PGo3GSvAhXnd5Zg/m+nGiCaqQ==" saltValue="tWO/UoGHtk+A7fhzGcZasw==" spinCount="100000" sheet="1" selectLockedCells="1"/>
  <mergeCells count="4">
    <mergeCell ref="B4:E4"/>
    <mergeCell ref="E9:G9"/>
    <mergeCell ref="A1:G1"/>
    <mergeCell ref="A2:G2"/>
  </mergeCells>
  <conditionalFormatting sqref="G44:G45">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CL_1 - Site Screening</vt:lpstr>
      <vt:lpstr>DWS - Report Form</vt:lpstr>
      <vt:lpstr>CL_2 - Project Review</vt:lpstr>
      <vt:lpstr>CL_2 - Project Review (2)</vt:lpstr>
      <vt:lpstr>DE_1 - Det Design Summary</vt:lpstr>
      <vt:lpstr>DE_2 - Det Wtrshed Info</vt:lpstr>
      <vt:lpstr>DE_3 - Det Hydrology</vt:lpstr>
      <vt:lpstr>DE_4 - Results</vt:lpstr>
      <vt:lpstr>'CL_1 - Site Screening'!Print_Area</vt:lpstr>
      <vt:lpstr>'CL_2 - Project Review'!Print_Area</vt:lpstr>
      <vt:lpstr>'CL_2 - Project Review (2)'!Print_Area</vt:lpstr>
      <vt:lpstr>'DE_1 - Det Design Summary'!Print_Area</vt:lpstr>
      <vt:lpstr>'DE_2 - Det Wtrshed Info'!Print_Area</vt:lpstr>
      <vt:lpstr>'DE_3 - Det Hydrology'!Print_Area</vt:lpstr>
      <vt:lpstr>'DE_4 - Results'!Print_Area</vt:lpstr>
      <vt:lpstr>DISCLAIMER!Print_Area</vt:lpstr>
      <vt:lpstr>'DWS - Report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Druhl, Cassandra</cp:lastModifiedBy>
  <cp:lastPrinted>2020-06-18T16:45:42Z</cp:lastPrinted>
  <dcterms:created xsi:type="dcterms:W3CDTF">2017-07-05T15:47:13Z</dcterms:created>
  <dcterms:modified xsi:type="dcterms:W3CDTF">2022-04-19T19:59:59Z</dcterms:modified>
</cp:coreProperties>
</file>